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FEBRERO 2022\"/>
    </mc:Choice>
  </mc:AlternateContent>
  <bookViews>
    <workbookView xWindow="-120" yWindow="-120" windowWidth="19440" windowHeight="15000"/>
  </bookViews>
  <sheets>
    <sheet name="New Text Document" sheetId="1" r:id="rId1"/>
  </sheets>
  <definedNames>
    <definedName name="_xlnm.Print_Area" localSheetId="0">'New Text Document'!$A$1:$K$518</definedName>
    <definedName name="_xlnm.Print_Titles" localSheetId="0">'New Text Document'!$1:$8</definedName>
  </definedNames>
  <calcPr calcId="152511" fullPrecision="0"/>
</workbook>
</file>

<file path=xl/calcChain.xml><?xml version="1.0" encoding="utf-8"?>
<calcChain xmlns="http://schemas.openxmlformats.org/spreadsheetml/2006/main">
  <c r="B495" i="1" l="1"/>
  <c r="E495" i="1"/>
  <c r="I484" i="1"/>
  <c r="H484" i="1"/>
  <c r="G484" i="1"/>
  <c r="E484" i="1"/>
  <c r="E250" i="1"/>
  <c r="K184" i="1"/>
  <c r="J184" i="1"/>
  <c r="G184" i="1"/>
  <c r="I184" i="1"/>
  <c r="H184" i="1"/>
  <c r="E184" i="1" l="1"/>
  <c r="K37" i="1" l="1"/>
  <c r="E293" i="1" l="1"/>
  <c r="G293" i="1"/>
  <c r="I293" i="1"/>
  <c r="J293" i="1"/>
  <c r="E277" i="1"/>
  <c r="H277" i="1"/>
  <c r="I277" i="1"/>
  <c r="J277" i="1"/>
  <c r="G277" i="1"/>
  <c r="F276" i="1"/>
  <c r="K49" i="1"/>
  <c r="J49" i="1"/>
  <c r="I49" i="1"/>
  <c r="H49" i="1"/>
  <c r="G49" i="1"/>
  <c r="E49" i="1"/>
  <c r="I393" i="1"/>
  <c r="G393" i="1"/>
  <c r="E393" i="1"/>
  <c r="F391" i="1"/>
  <c r="I382" i="1"/>
  <c r="G382" i="1"/>
  <c r="E382" i="1"/>
  <c r="E374" i="1"/>
  <c r="G374" i="1"/>
  <c r="I374" i="1"/>
  <c r="I475" i="1"/>
  <c r="G475" i="1"/>
  <c r="E475" i="1"/>
  <c r="F474" i="1"/>
  <c r="H474" i="1"/>
  <c r="F473" i="1"/>
  <c r="H473" i="1"/>
  <c r="I454" i="1"/>
  <c r="G454" i="1"/>
  <c r="E454" i="1"/>
  <c r="F453" i="1"/>
  <c r="H453" i="1"/>
  <c r="K438" i="1"/>
  <c r="K421" i="1"/>
  <c r="J421" i="1"/>
  <c r="I421" i="1"/>
  <c r="H421" i="1"/>
  <c r="G421" i="1"/>
  <c r="E421" i="1"/>
  <c r="I367" i="1"/>
  <c r="H366" i="1"/>
  <c r="G367" i="1"/>
  <c r="E367" i="1"/>
  <c r="F327" i="1"/>
  <c r="H327" i="1"/>
  <c r="I302" i="1"/>
  <c r="G302" i="1"/>
  <c r="E302" i="1"/>
  <c r="K298" i="1"/>
  <c r="J298" i="1"/>
  <c r="I298" i="1"/>
  <c r="H298" i="1"/>
  <c r="G298" i="1"/>
  <c r="E298" i="1"/>
  <c r="I258" i="1"/>
  <c r="G258" i="1"/>
  <c r="E258" i="1"/>
  <c r="I250" i="1"/>
  <c r="F245" i="1"/>
  <c r="H245" i="1"/>
  <c r="F241" i="1"/>
  <c r="H241" i="1"/>
  <c r="K193" i="1"/>
  <c r="J193" i="1"/>
  <c r="I193" i="1"/>
  <c r="H193" i="1"/>
  <c r="G193" i="1"/>
  <c r="E193" i="1"/>
  <c r="K177" i="1" l="1"/>
  <c r="J177" i="1"/>
  <c r="I177" i="1"/>
  <c r="H177" i="1"/>
  <c r="G177" i="1"/>
  <c r="E177" i="1"/>
  <c r="E168" i="1" l="1"/>
  <c r="I168" i="1"/>
  <c r="G168" i="1"/>
  <c r="F167" i="1"/>
  <c r="H167" i="1"/>
  <c r="F166" i="1"/>
  <c r="H166" i="1"/>
  <c r="F165" i="1"/>
  <c r="H165" i="1"/>
  <c r="F164" i="1"/>
  <c r="H164" i="1"/>
  <c r="F163" i="1"/>
  <c r="H163" i="1"/>
  <c r="F162" i="1"/>
  <c r="H162" i="1"/>
  <c r="I152" i="1" l="1"/>
  <c r="G152" i="1"/>
  <c r="F151" i="1"/>
  <c r="H151" i="1"/>
  <c r="F150" i="1"/>
  <c r="H150" i="1"/>
  <c r="F148" i="1"/>
  <c r="I139" i="1"/>
  <c r="E139" i="1"/>
  <c r="F131" i="1"/>
  <c r="H131" i="1"/>
  <c r="F130" i="1"/>
  <c r="H130" i="1"/>
  <c r="F129" i="1"/>
  <c r="H129" i="1"/>
  <c r="F127" i="1"/>
  <c r="G139" i="1"/>
  <c r="F138" i="1"/>
  <c r="H138" i="1"/>
  <c r="E152" i="1"/>
  <c r="G108" i="1" l="1"/>
  <c r="E108" i="1"/>
  <c r="I108" i="1"/>
  <c r="J108" i="1"/>
  <c r="K108" i="1"/>
  <c r="K81" i="1" l="1"/>
  <c r="J81" i="1"/>
  <c r="I81" i="1"/>
  <c r="H81" i="1"/>
  <c r="G81" i="1"/>
  <c r="E81" i="1"/>
  <c r="I91" i="1"/>
  <c r="G91" i="1"/>
  <c r="E91" i="1"/>
  <c r="H89" i="1"/>
  <c r="H90" i="1"/>
  <c r="F88" i="1"/>
  <c r="H88" i="1"/>
  <c r="I77" i="1"/>
  <c r="K63" i="1"/>
  <c r="E63" i="1"/>
  <c r="J63" i="1"/>
  <c r="I63" i="1"/>
  <c r="H63" i="1"/>
  <c r="G63" i="1"/>
  <c r="E46" i="1"/>
  <c r="E29" i="1"/>
  <c r="K29" i="1"/>
  <c r="J29" i="1"/>
  <c r="I29" i="1"/>
  <c r="H29" i="1"/>
  <c r="G29" i="1"/>
  <c r="J17" i="1" l="1"/>
  <c r="K17" i="1" s="1"/>
  <c r="I318" i="1" l="1"/>
  <c r="G318" i="1"/>
  <c r="E318" i="1"/>
  <c r="J118" i="1"/>
  <c r="I118" i="1"/>
  <c r="G118" i="1"/>
  <c r="K117" i="1"/>
  <c r="K118" i="1" s="1"/>
  <c r="E118" i="1"/>
  <c r="K46" i="1"/>
  <c r="I46" i="1"/>
  <c r="J46" i="1"/>
  <c r="G46" i="1" l="1"/>
  <c r="G360" i="1" l="1"/>
  <c r="I352" i="1"/>
  <c r="G352" i="1"/>
  <c r="E352" i="1"/>
  <c r="F351" i="1"/>
  <c r="E308" i="1"/>
  <c r="F305" i="1"/>
  <c r="K305" i="1"/>
  <c r="I283" i="1"/>
  <c r="E283" i="1"/>
  <c r="J351" i="1" l="1"/>
  <c r="G189" i="1"/>
  <c r="I189" i="1"/>
  <c r="E189" i="1"/>
  <c r="K351" i="1" l="1"/>
  <c r="K408" i="1" l="1"/>
  <c r="J408" i="1"/>
  <c r="I408" i="1"/>
  <c r="H408" i="1"/>
  <c r="G408" i="1"/>
  <c r="E408" i="1"/>
  <c r="K24" i="1"/>
  <c r="I25" i="1"/>
  <c r="G25" i="1"/>
  <c r="E25" i="1"/>
  <c r="I464" i="1" l="1"/>
  <c r="G464" i="1"/>
  <c r="E464" i="1"/>
  <c r="J405" i="1" l="1"/>
  <c r="I405" i="1"/>
  <c r="F405" i="1"/>
  <c r="E405" i="1"/>
  <c r="H216" i="1"/>
  <c r="F240" i="1"/>
  <c r="H240" i="1"/>
  <c r="F246" i="1"/>
  <c r="H246" i="1"/>
  <c r="I213" i="1"/>
  <c r="E213" i="1"/>
  <c r="G213" i="1"/>
  <c r="J54" i="1"/>
  <c r="I54" i="1"/>
  <c r="F54" i="1"/>
  <c r="E54" i="1"/>
  <c r="F42" i="1" l="1"/>
  <c r="F46" i="1" s="1"/>
  <c r="I308" i="1" l="1"/>
  <c r="F223" i="1"/>
  <c r="F216" i="1"/>
  <c r="K75" i="1"/>
  <c r="H75" i="1"/>
  <c r="F75" i="1"/>
  <c r="K52" i="1"/>
  <c r="K54" i="1" s="1"/>
  <c r="F472" i="1" l="1"/>
  <c r="H472" i="1"/>
  <c r="G417" i="1"/>
  <c r="G250" i="1" l="1"/>
  <c r="I208" i="1"/>
  <c r="G208" i="1"/>
  <c r="E208" i="1"/>
  <c r="F207" i="1"/>
  <c r="F434" i="1" l="1"/>
  <c r="J467" i="1"/>
  <c r="G458" i="1"/>
  <c r="I458" i="1"/>
  <c r="E458" i="1"/>
  <c r="H449" i="1"/>
  <c r="F449" i="1"/>
  <c r="H452" i="1"/>
  <c r="F452" i="1"/>
  <c r="H451" i="1"/>
  <c r="F451" i="1"/>
  <c r="H450" i="1"/>
  <c r="F450" i="1"/>
  <c r="H445" i="1"/>
  <c r="F445" i="1"/>
  <c r="H444" i="1"/>
  <c r="F444" i="1"/>
  <c r="H447" i="1"/>
  <c r="F447" i="1"/>
  <c r="H442" i="1"/>
  <c r="F442" i="1"/>
  <c r="H441" i="1"/>
  <c r="F441" i="1"/>
  <c r="H443" i="1"/>
  <c r="F443" i="1"/>
  <c r="H446" i="1"/>
  <c r="F446" i="1"/>
  <c r="H448" i="1"/>
  <c r="F448" i="1"/>
  <c r="H431" i="1"/>
  <c r="F431" i="1"/>
  <c r="H432" i="1"/>
  <c r="F432" i="1"/>
  <c r="H435" i="1"/>
  <c r="F435" i="1"/>
  <c r="H437" i="1"/>
  <c r="F437" i="1"/>
  <c r="F454" i="1" l="1"/>
  <c r="H454" i="1"/>
  <c r="K467" i="1"/>
  <c r="J442" i="1"/>
  <c r="K442" i="1" s="1"/>
  <c r="K450" i="1"/>
  <c r="K441" i="1" l="1"/>
  <c r="K454" i="1" s="1"/>
  <c r="J454" i="1"/>
  <c r="I438" i="1"/>
  <c r="G438" i="1"/>
  <c r="E438" i="1"/>
  <c r="H430" i="1"/>
  <c r="F430" i="1"/>
  <c r="H429" i="1"/>
  <c r="F429" i="1"/>
  <c r="H428" i="1"/>
  <c r="F428" i="1"/>
  <c r="H433" i="1"/>
  <c r="F433" i="1"/>
  <c r="H436" i="1"/>
  <c r="H438" i="1" s="1"/>
  <c r="F436" i="1"/>
  <c r="G425" i="1"/>
  <c r="I425" i="1"/>
  <c r="E425" i="1"/>
  <c r="I417" i="1"/>
  <c r="E417" i="1"/>
  <c r="G405" i="1"/>
  <c r="G399" i="1"/>
  <c r="I399" i="1"/>
  <c r="E399" i="1"/>
  <c r="H390" i="1"/>
  <c r="F390" i="1"/>
  <c r="F389" i="1"/>
  <c r="H388" i="1"/>
  <c r="F388" i="1"/>
  <c r="H387" i="1"/>
  <c r="F387" i="1"/>
  <c r="H386" i="1"/>
  <c r="F386" i="1"/>
  <c r="H385" i="1"/>
  <c r="F385" i="1"/>
  <c r="G308" i="1"/>
  <c r="H300" i="1"/>
  <c r="H302" i="1" s="1"/>
  <c r="F300" i="1"/>
  <c r="G264" i="1"/>
  <c r="I264" i="1"/>
  <c r="E264" i="1"/>
  <c r="H205" i="1"/>
  <c r="F205" i="1"/>
  <c r="H115" i="1"/>
  <c r="F115" i="1"/>
  <c r="G59" i="1"/>
  <c r="I59" i="1"/>
  <c r="E59" i="1"/>
  <c r="G54" i="1"/>
  <c r="H52" i="1"/>
  <c r="H54" i="1" s="1"/>
  <c r="K21" i="1"/>
  <c r="F20" i="1"/>
  <c r="F19" i="1"/>
  <c r="J19" i="1" s="1"/>
  <c r="K19" i="1" s="1"/>
  <c r="F393" i="1" l="1"/>
  <c r="J386" i="1"/>
  <c r="J388" i="1"/>
  <c r="J390" i="1"/>
  <c r="K390" i="1" s="1"/>
  <c r="F438" i="1"/>
  <c r="K20" i="1"/>
  <c r="J205" i="1"/>
  <c r="J302" i="1"/>
  <c r="F302" i="1"/>
  <c r="H371" i="1"/>
  <c r="F371" i="1"/>
  <c r="K386" i="1" l="1"/>
  <c r="K300" i="1"/>
  <c r="K302" i="1" s="1"/>
  <c r="J438" i="1"/>
  <c r="K385" i="1"/>
  <c r="K371" i="1" l="1"/>
  <c r="H349" i="1"/>
  <c r="F349" i="1"/>
  <c r="E334" i="1"/>
  <c r="G322" i="1"/>
  <c r="I322" i="1"/>
  <c r="E322" i="1"/>
  <c r="H227" i="1"/>
  <c r="F227" i="1"/>
  <c r="H223" i="1"/>
  <c r="H261" i="1"/>
  <c r="F261" i="1"/>
  <c r="G283" i="1"/>
  <c r="H74" i="1"/>
  <c r="F74" i="1"/>
  <c r="J18" i="1"/>
  <c r="K18" i="1" s="1"/>
  <c r="H202" i="1"/>
  <c r="F202" i="1"/>
  <c r="G77" i="1"/>
  <c r="E77" i="1"/>
  <c r="K74" i="1" l="1"/>
  <c r="J349" i="1"/>
  <c r="K349" i="1" s="1"/>
  <c r="K261" i="1"/>
  <c r="J202" i="1"/>
  <c r="K202" i="1" s="1"/>
  <c r="F491" i="1"/>
  <c r="H491" i="1"/>
  <c r="J491" i="1" l="1"/>
  <c r="K491" i="1" s="1"/>
  <c r="F32" i="1" l="1"/>
  <c r="H32" i="1"/>
  <c r="H403" i="1"/>
  <c r="J32" i="1" l="1"/>
  <c r="K32" i="1" s="1"/>
  <c r="H358" i="1"/>
  <c r="F358" i="1"/>
  <c r="G334" i="1"/>
  <c r="K403" i="1" l="1"/>
  <c r="J358" i="1"/>
  <c r="K358" i="1" s="1"/>
  <c r="F122" i="1" l="1"/>
  <c r="F121" i="1"/>
  <c r="F123" i="1"/>
  <c r="F124" i="1"/>
  <c r="F125" i="1"/>
  <c r="F126" i="1"/>
  <c r="F128" i="1"/>
  <c r="H217" i="1"/>
  <c r="H218" i="1"/>
  <c r="H219" i="1"/>
  <c r="H220" i="1"/>
  <c r="H221" i="1"/>
  <c r="H222" i="1"/>
  <c r="H224" i="1"/>
  <c r="H225" i="1"/>
  <c r="H228" i="1"/>
  <c r="H229" i="1"/>
  <c r="H230" i="1"/>
  <c r="H231" i="1"/>
  <c r="H232" i="1"/>
  <c r="H233" i="1"/>
  <c r="H234" i="1"/>
  <c r="H236" i="1"/>
  <c r="H237" i="1"/>
  <c r="H238" i="1"/>
  <c r="H239" i="1"/>
  <c r="H242" i="1"/>
  <c r="H243" i="1"/>
  <c r="H244" i="1"/>
  <c r="F217" i="1"/>
  <c r="F218" i="1"/>
  <c r="F219" i="1"/>
  <c r="F220" i="1"/>
  <c r="F221" i="1"/>
  <c r="F222" i="1"/>
  <c r="F224" i="1"/>
  <c r="F225" i="1"/>
  <c r="F228" i="1"/>
  <c r="F229" i="1"/>
  <c r="F230" i="1"/>
  <c r="F231" i="1"/>
  <c r="F236" i="1"/>
  <c r="F237" i="1"/>
  <c r="F238" i="1"/>
  <c r="F239" i="1"/>
  <c r="F242" i="1"/>
  <c r="F243" i="1"/>
  <c r="F244" i="1"/>
  <c r="G269" i="1"/>
  <c r="I269" i="1"/>
  <c r="E269" i="1"/>
  <c r="H286" i="1"/>
  <c r="G288" i="1"/>
  <c r="I288" i="1"/>
  <c r="E288" i="1"/>
  <c r="H111" i="1"/>
  <c r="F111" i="1"/>
  <c r="H69" i="1"/>
  <c r="H70" i="1"/>
  <c r="H71" i="1"/>
  <c r="H72" i="1"/>
  <c r="H73" i="1"/>
  <c r="F69" i="1"/>
  <c r="F70" i="1"/>
  <c r="F71" i="1"/>
  <c r="F72" i="1"/>
  <c r="F73" i="1"/>
  <c r="F15" i="1"/>
  <c r="H58" i="1"/>
  <c r="G39" i="1"/>
  <c r="E39" i="1"/>
  <c r="F461" i="1" l="1"/>
  <c r="I360" i="1"/>
  <c r="E360" i="1"/>
  <c r="H325" i="1"/>
  <c r="H326" i="1"/>
  <c r="H328" i="1"/>
  <c r="H329" i="1"/>
  <c r="H330" i="1"/>
  <c r="H331" i="1"/>
  <c r="H332" i="1"/>
  <c r="H333" i="1"/>
  <c r="H187" i="1"/>
  <c r="F187" i="1"/>
  <c r="G198" i="1"/>
  <c r="I198" i="1"/>
  <c r="E198" i="1"/>
  <c r="G95" i="1"/>
  <c r="I95" i="1"/>
  <c r="E95" i="1"/>
  <c r="H94" i="1"/>
  <c r="F94" i="1"/>
  <c r="K94" i="1" l="1"/>
  <c r="K95" i="1" s="1"/>
  <c r="H263" i="1" l="1"/>
  <c r="F263" i="1"/>
  <c r="F275" i="1"/>
  <c r="H404" i="1"/>
  <c r="H405" i="1" s="1"/>
  <c r="H313" i="1"/>
  <c r="F313" i="1"/>
  <c r="H291" i="1"/>
  <c r="H293" i="1" s="1"/>
  <c r="F291" i="1"/>
  <c r="F58" i="1"/>
  <c r="K58" i="1" s="1"/>
  <c r="K291" i="1" l="1"/>
  <c r="K293" i="1" s="1"/>
  <c r="K275" i="1"/>
  <c r="J263" i="1"/>
  <c r="H42" i="1"/>
  <c r="H46" i="1" s="1"/>
  <c r="H57" i="1"/>
  <c r="H59" i="1" s="1"/>
  <c r="F57" i="1"/>
  <c r="F38" i="1"/>
  <c r="H38" i="1"/>
  <c r="H37" i="1"/>
  <c r="F37" i="1"/>
  <c r="K404" i="1" l="1"/>
  <c r="K405" i="1" s="1"/>
  <c r="J59" i="1"/>
  <c r="F59" i="1"/>
  <c r="K263" i="1"/>
  <c r="H39" i="1"/>
  <c r="F39" i="1"/>
  <c r="H31" i="1"/>
  <c r="H33" i="1"/>
  <c r="F31" i="1"/>
  <c r="F33" i="1"/>
  <c r="K31" i="1" l="1"/>
  <c r="K33" i="1"/>
  <c r="F322" i="1" l="1"/>
  <c r="H322" i="1"/>
  <c r="H186" i="1"/>
  <c r="H11" i="1"/>
  <c r="H160" i="1"/>
  <c r="F186" i="1"/>
  <c r="F11" i="1"/>
  <c r="F160" i="1"/>
  <c r="H105" i="1"/>
  <c r="H106" i="1"/>
  <c r="H104" i="1"/>
  <c r="F105" i="1"/>
  <c r="F106" i="1"/>
  <c r="F104" i="1"/>
  <c r="H87" i="1"/>
  <c r="F87" i="1"/>
  <c r="H108" i="1" l="1"/>
  <c r="H189" i="1"/>
  <c r="J189" i="1"/>
  <c r="K87" i="1"/>
  <c r="J11" i="1"/>
  <c r="F108" i="1"/>
  <c r="F189" i="1"/>
  <c r="K186" i="1"/>
  <c r="F14" i="1"/>
  <c r="K189" i="1" l="1"/>
  <c r="K11" i="1"/>
  <c r="H364" i="1"/>
  <c r="H365" i="1"/>
  <c r="H363" i="1"/>
  <c r="F364" i="1"/>
  <c r="F365" i="1"/>
  <c r="F363" i="1"/>
  <c r="H337" i="1"/>
  <c r="F337" i="1"/>
  <c r="H356" i="1"/>
  <c r="H357" i="1"/>
  <c r="H355" i="1"/>
  <c r="F356" i="1"/>
  <c r="F355" i="1"/>
  <c r="H481" i="1"/>
  <c r="H478" i="1"/>
  <c r="F481" i="1"/>
  <c r="F478" i="1"/>
  <c r="H367" i="1" l="1"/>
  <c r="F484" i="1"/>
  <c r="F360" i="1"/>
  <c r="H360" i="1"/>
  <c r="H487" i="1"/>
  <c r="H488" i="1"/>
  <c r="H489" i="1"/>
  <c r="H490" i="1"/>
  <c r="H483" i="1"/>
  <c r="F487" i="1"/>
  <c r="F488" i="1"/>
  <c r="F489" i="1"/>
  <c r="F490" i="1"/>
  <c r="F483" i="1"/>
  <c r="H396" i="1"/>
  <c r="H397" i="1"/>
  <c r="F396" i="1"/>
  <c r="F397" i="1"/>
  <c r="H377" i="1"/>
  <c r="H382" i="1" s="1"/>
  <c r="H392" i="1"/>
  <c r="H393" i="1" s="1"/>
  <c r="H412" i="1"/>
  <c r="F377" i="1"/>
  <c r="F382" i="1" s="1"/>
  <c r="F392" i="1"/>
  <c r="F412" i="1"/>
  <c r="H372" i="1"/>
  <c r="H374" i="1" s="1"/>
  <c r="H423" i="1"/>
  <c r="H468" i="1"/>
  <c r="F372" i="1"/>
  <c r="F374" i="1" s="1"/>
  <c r="F423" i="1"/>
  <c r="F468" i="1"/>
  <c r="H415" i="1"/>
  <c r="H416" i="1"/>
  <c r="H413" i="1"/>
  <c r="H414" i="1"/>
  <c r="F415" i="1"/>
  <c r="F416" i="1"/>
  <c r="F413" i="1"/>
  <c r="F414" i="1"/>
  <c r="H470" i="1"/>
  <c r="H471" i="1"/>
  <c r="H462" i="1"/>
  <c r="H116" i="1"/>
  <c r="H118" i="1" s="1"/>
  <c r="F470" i="1"/>
  <c r="F471" i="1"/>
  <c r="F462" i="1"/>
  <c r="F464" i="1" s="1"/>
  <c r="F116" i="1"/>
  <c r="H424" i="1"/>
  <c r="H411" i="1"/>
  <c r="H461" i="1"/>
  <c r="F424" i="1"/>
  <c r="F411" i="1"/>
  <c r="H469" i="1"/>
  <c r="H262" i="1"/>
  <c r="H410" i="1"/>
  <c r="F469" i="1"/>
  <c r="F262" i="1"/>
  <c r="F410" i="1"/>
  <c r="H457" i="1"/>
  <c r="F457" i="1"/>
  <c r="H342" i="1"/>
  <c r="H344" i="1"/>
  <c r="H345" i="1"/>
  <c r="H346" i="1"/>
  <c r="H347" i="1"/>
  <c r="H348" i="1"/>
  <c r="H341" i="1"/>
  <c r="F342" i="1"/>
  <c r="F344" i="1"/>
  <c r="F345" i="1"/>
  <c r="F346" i="1"/>
  <c r="F347" i="1"/>
  <c r="F348" i="1"/>
  <c r="F350" i="1"/>
  <c r="F341" i="1"/>
  <c r="F325" i="1"/>
  <c r="F326" i="1"/>
  <c r="F328" i="1"/>
  <c r="F329" i="1"/>
  <c r="F330" i="1"/>
  <c r="F331" i="1"/>
  <c r="F332" i="1"/>
  <c r="F333" i="1"/>
  <c r="H157" i="1"/>
  <c r="H158" i="1"/>
  <c r="H161" i="1"/>
  <c r="H155" i="1"/>
  <c r="F156" i="1"/>
  <c r="F157" i="1"/>
  <c r="F158" i="1"/>
  <c r="F159" i="1"/>
  <c r="F161" i="1"/>
  <c r="F155" i="1"/>
  <c r="H142" i="1"/>
  <c r="H143" i="1"/>
  <c r="H145" i="1"/>
  <c r="H146" i="1"/>
  <c r="H147" i="1"/>
  <c r="H149" i="1"/>
  <c r="H132" i="1"/>
  <c r="H134" i="1"/>
  <c r="H137" i="1"/>
  <c r="F142" i="1"/>
  <c r="F143" i="1"/>
  <c r="F145" i="1"/>
  <c r="F146" i="1"/>
  <c r="F147" i="1"/>
  <c r="F149" i="1"/>
  <c r="F132" i="1"/>
  <c r="F134" i="1"/>
  <c r="F135" i="1"/>
  <c r="F136" i="1"/>
  <c r="F137" i="1"/>
  <c r="J123" i="1"/>
  <c r="H126" i="1"/>
  <c r="H128" i="1"/>
  <c r="H14" i="1"/>
  <c r="H16" i="1"/>
  <c r="F16" i="1"/>
  <c r="H13" i="1"/>
  <c r="F13" i="1"/>
  <c r="H85" i="1"/>
  <c r="H86" i="1"/>
  <c r="H84" i="1"/>
  <c r="F85" i="1"/>
  <c r="F86" i="1"/>
  <c r="F84" i="1"/>
  <c r="H280" i="1"/>
  <c r="H281" i="1"/>
  <c r="F280" i="1"/>
  <c r="J283" i="1" s="1"/>
  <c r="F281" i="1"/>
  <c r="H66" i="1"/>
  <c r="H77" i="1" s="1"/>
  <c r="H307" i="1"/>
  <c r="H311" i="1"/>
  <c r="F66" i="1"/>
  <c r="F77" i="1" s="1"/>
  <c r="F306" i="1"/>
  <c r="F311" i="1"/>
  <c r="H287" i="1"/>
  <c r="F286" i="1"/>
  <c r="F287" i="1"/>
  <c r="H314" i="1"/>
  <c r="H316" i="1"/>
  <c r="H317" i="1"/>
  <c r="F314" i="1"/>
  <c r="F316" i="1"/>
  <c r="F317" i="1"/>
  <c r="H226" i="1"/>
  <c r="F226" i="1"/>
  <c r="F250" i="1" s="1"/>
  <c r="H253" i="1"/>
  <c r="H256" i="1"/>
  <c r="H257" i="1"/>
  <c r="F253" i="1"/>
  <c r="F256" i="1"/>
  <c r="F257" i="1"/>
  <c r="H267" i="1"/>
  <c r="F267" i="1"/>
  <c r="F273" i="1"/>
  <c r="F274" i="1"/>
  <c r="F272" i="1"/>
  <c r="H268" i="1"/>
  <c r="F268" i="1"/>
  <c r="H98" i="1"/>
  <c r="H99" i="1"/>
  <c r="H100" i="1"/>
  <c r="F98" i="1"/>
  <c r="F99" i="1"/>
  <c r="F100" i="1"/>
  <c r="H197" i="1"/>
  <c r="H195" i="1"/>
  <c r="F197" i="1"/>
  <c r="F195" i="1"/>
  <c r="H211" i="1"/>
  <c r="H213" i="1" s="1"/>
  <c r="H203" i="1"/>
  <c r="H204" i="1"/>
  <c r="H206" i="1"/>
  <c r="H201" i="1"/>
  <c r="F203" i="1"/>
  <c r="F204" i="1"/>
  <c r="F206" i="1"/>
  <c r="F201" i="1"/>
  <c r="F211" i="1"/>
  <c r="F213" i="1" s="1"/>
  <c r="F277" i="1" l="1"/>
  <c r="H475" i="1"/>
  <c r="F475" i="1"/>
  <c r="H258" i="1"/>
  <c r="K216" i="1"/>
  <c r="F168" i="1"/>
  <c r="H168" i="1"/>
  <c r="H152" i="1"/>
  <c r="F139" i="1"/>
  <c r="H139" i="1"/>
  <c r="H91" i="1"/>
  <c r="F91" i="1"/>
  <c r="H318" i="1"/>
  <c r="F318" i="1"/>
  <c r="F352" i="1"/>
  <c r="H283" i="1"/>
  <c r="F25" i="1"/>
  <c r="H25" i="1"/>
  <c r="F258" i="1"/>
  <c r="H464" i="1"/>
  <c r="F293" i="1"/>
  <c r="H250" i="1"/>
  <c r="F208" i="1"/>
  <c r="H208" i="1"/>
  <c r="J99" i="1"/>
  <c r="F308" i="1"/>
  <c r="H308" i="1"/>
  <c r="F458" i="1"/>
  <c r="H458" i="1"/>
  <c r="F425" i="1"/>
  <c r="H425" i="1"/>
  <c r="F417" i="1"/>
  <c r="H417" i="1"/>
  <c r="F399" i="1"/>
  <c r="H399" i="1"/>
  <c r="F264" i="1"/>
  <c r="H264" i="1"/>
  <c r="F95" i="1"/>
  <c r="F118" i="1"/>
  <c r="H95" i="1"/>
  <c r="F283" i="1"/>
  <c r="J316" i="1"/>
  <c r="J318" i="1" s="1"/>
  <c r="J204" i="1"/>
  <c r="K204" i="1" s="1"/>
  <c r="J308" i="1"/>
  <c r="K66" i="1"/>
  <c r="F269" i="1"/>
  <c r="F288" i="1"/>
  <c r="H269" i="1"/>
  <c r="H288" i="1"/>
  <c r="H198" i="1"/>
  <c r="F198" i="1"/>
  <c r="J13" i="1"/>
  <c r="J25" i="1" s="1"/>
  <c r="K228" i="1"/>
  <c r="J229" i="1"/>
  <c r="K229" i="1" s="1"/>
  <c r="J231" i="1"/>
  <c r="K231" i="1" s="1"/>
  <c r="J232" i="1"/>
  <c r="K232" i="1" s="1"/>
  <c r="K233" i="1"/>
  <c r="J237" i="1"/>
  <c r="K237" i="1" s="1"/>
  <c r="K239" i="1"/>
  <c r="J244" i="1"/>
  <c r="K316" i="1" l="1"/>
  <c r="K311" i="1"/>
  <c r="K307" i="1"/>
  <c r="K308" i="1" s="1"/>
  <c r="K208" i="1"/>
  <c r="J208" i="1"/>
  <c r="J77" i="1"/>
  <c r="K318" i="1" l="1"/>
  <c r="K197" i="1"/>
  <c r="K71" i="1"/>
  <c r="K414" i="1"/>
  <c r="F492" i="1" l="1"/>
  <c r="G492" i="1"/>
  <c r="H492" i="1"/>
  <c r="I492" i="1"/>
  <c r="E492" i="1"/>
  <c r="J253" i="1"/>
  <c r="K256" i="1"/>
  <c r="K253" i="1" l="1"/>
  <c r="K258" i="1" s="1"/>
  <c r="J258" i="1"/>
  <c r="J487" i="1"/>
  <c r="K487" i="1" s="1"/>
  <c r="J488" i="1"/>
  <c r="K488" i="1" s="1"/>
  <c r="J490" i="1"/>
  <c r="K490" i="1" s="1"/>
  <c r="J483" i="1"/>
  <c r="K483" i="1" s="1"/>
  <c r="J211" i="1"/>
  <c r="J213" i="1" s="1"/>
  <c r="K274" i="1"/>
  <c r="K492" i="1" l="1"/>
  <c r="K211" i="1"/>
  <c r="K213" i="1" s="1"/>
  <c r="J492" i="1"/>
  <c r="K69" i="1"/>
  <c r="J470" i="1"/>
  <c r="J137" i="1"/>
  <c r="J139" i="1" s="1"/>
  <c r="J415" i="1"/>
  <c r="K415" i="1" s="1"/>
  <c r="J331" i="1"/>
  <c r="K16" i="1"/>
  <c r="K137" i="1" l="1"/>
  <c r="K73" i="1"/>
  <c r="F152" i="1"/>
  <c r="K135" i="1"/>
  <c r="K481" i="1"/>
  <c r="K417" i="1"/>
  <c r="K423" i="1"/>
  <c r="J195" i="1"/>
  <c r="K195" i="1" l="1"/>
  <c r="F34" i="1"/>
  <c r="G34" i="1"/>
  <c r="H34" i="1"/>
  <c r="I34" i="1"/>
  <c r="E34" i="1"/>
  <c r="H352" i="1"/>
  <c r="K123" i="1"/>
  <c r="F81" i="1"/>
  <c r="J347" i="1"/>
  <c r="K347" i="1" s="1"/>
  <c r="J348" i="1"/>
  <c r="K348" i="1" s="1"/>
  <c r="F101" i="1"/>
  <c r="G101" i="1"/>
  <c r="H101" i="1"/>
  <c r="I101" i="1"/>
  <c r="E101" i="1"/>
  <c r="K15" i="1"/>
  <c r="J469" i="1" l="1"/>
  <c r="K469" i="1" s="1"/>
  <c r="J262" i="1"/>
  <c r="J341" i="1"/>
  <c r="J326" i="1"/>
  <c r="J332" i="1"/>
  <c r="K332" i="1" s="1"/>
  <c r="F367" i="1"/>
  <c r="E338" i="1"/>
  <c r="F338" i="1"/>
  <c r="G338" i="1"/>
  <c r="H338" i="1"/>
  <c r="I338" i="1"/>
  <c r="F334" i="1"/>
  <c r="H334" i="1"/>
  <c r="I334" i="1"/>
  <c r="G112" i="1"/>
  <c r="H112" i="1"/>
  <c r="I112" i="1"/>
  <c r="F112" i="1"/>
  <c r="E112" i="1"/>
  <c r="K72" i="1"/>
  <c r="K70" i="1"/>
  <c r="J155" i="1"/>
  <c r="J160" i="1"/>
  <c r="K160" i="1" s="1"/>
  <c r="K159" i="1"/>
  <c r="J157" i="1"/>
  <c r="K149" i="1"/>
  <c r="J146" i="1"/>
  <c r="K146" i="1" s="1"/>
  <c r="J143" i="1"/>
  <c r="K143" i="1" s="1"/>
  <c r="J142" i="1"/>
  <c r="J372" i="1"/>
  <c r="J374" i="1" s="1"/>
  <c r="J478" i="1"/>
  <c r="J484" i="1" s="1"/>
  <c r="J397" i="1"/>
  <c r="K397" i="1" s="1"/>
  <c r="J392" i="1"/>
  <c r="J382" i="1"/>
  <c r="J457" i="1"/>
  <c r="J458" i="1" s="1"/>
  <c r="J461" i="1"/>
  <c r="J468" i="1"/>
  <c r="J365" i="1"/>
  <c r="K365" i="1" s="1"/>
  <c r="J364" i="1"/>
  <c r="K364" i="1" s="1"/>
  <c r="J363" i="1"/>
  <c r="J355" i="1"/>
  <c r="J350" i="1"/>
  <c r="J346" i="1"/>
  <c r="K346" i="1" s="1"/>
  <c r="K345" i="1"/>
  <c r="J344" i="1"/>
  <c r="K344" i="1" s="1"/>
  <c r="K337" i="1"/>
  <c r="K338" i="1" s="1"/>
  <c r="K98" i="1"/>
  <c r="J268" i="1"/>
  <c r="K268" i="1" s="1"/>
  <c r="J267" i="1"/>
  <c r="J226" i="1"/>
  <c r="J287" i="1"/>
  <c r="J95" i="1"/>
  <c r="K111" i="1"/>
  <c r="K112" i="1" s="1"/>
  <c r="J38" i="1"/>
  <c r="K38" i="1" s="1"/>
  <c r="K14" i="1"/>
  <c r="K124" i="1"/>
  <c r="K139" i="1" s="1"/>
  <c r="H495" i="1" l="1"/>
  <c r="I495" i="1"/>
  <c r="G495" i="1"/>
  <c r="J250" i="1"/>
  <c r="J475" i="1"/>
  <c r="K392" i="1"/>
  <c r="K393" i="1" s="1"/>
  <c r="J393" i="1"/>
  <c r="K363" i="1"/>
  <c r="K367" i="1" s="1"/>
  <c r="J367" i="1"/>
  <c r="J352" i="1"/>
  <c r="J152" i="1"/>
  <c r="K157" i="1"/>
  <c r="J168" i="1"/>
  <c r="K85" i="1"/>
  <c r="K91" i="1" s="1"/>
  <c r="J91" i="1"/>
  <c r="J334" i="1"/>
  <c r="K142" i="1"/>
  <c r="K152" i="1" s="1"/>
  <c r="F495" i="1"/>
  <c r="K461" i="1"/>
  <c r="K464" i="1" s="1"/>
  <c r="J464" i="1"/>
  <c r="J399" i="1"/>
  <c r="J417" i="1"/>
  <c r="K425" i="1"/>
  <c r="J425" i="1"/>
  <c r="K377" i="1"/>
  <c r="K382" i="1" s="1"/>
  <c r="K372" i="1"/>
  <c r="K374" i="1" s="1"/>
  <c r="J264" i="1"/>
  <c r="K57" i="1"/>
  <c r="K59" i="1" s="1"/>
  <c r="J322" i="1"/>
  <c r="K280" i="1"/>
  <c r="K283" i="1" s="1"/>
  <c r="K262" i="1"/>
  <c r="K226" i="1"/>
  <c r="K250" i="1" s="1"/>
  <c r="J288" i="1"/>
  <c r="K267" i="1"/>
  <c r="K269" i="1" s="1"/>
  <c r="J269" i="1"/>
  <c r="K39" i="1"/>
  <c r="J39" i="1"/>
  <c r="K355" i="1"/>
  <c r="K360" i="1" s="1"/>
  <c r="J360" i="1"/>
  <c r="K326" i="1"/>
  <c r="J198" i="1"/>
  <c r="K155" i="1"/>
  <c r="K478" i="1"/>
  <c r="K484" i="1" s="1"/>
  <c r="K468" i="1"/>
  <c r="K475" i="1" s="1"/>
  <c r="J34" i="1"/>
  <c r="K341" i="1"/>
  <c r="K13" i="1"/>
  <c r="K25" i="1" s="1"/>
  <c r="K457" i="1"/>
  <c r="K458" i="1" s="1"/>
  <c r="J101" i="1"/>
  <c r="K272" i="1"/>
  <c r="K277" i="1" s="1"/>
  <c r="K286" i="1"/>
  <c r="K288" i="1" s="1"/>
  <c r="J338" i="1"/>
  <c r="J112" i="1"/>
  <c r="K350" i="1"/>
  <c r="K76" i="1"/>
  <c r="K77" i="1" s="1"/>
  <c r="K99" i="1"/>
  <c r="J495" i="1" l="1"/>
  <c r="K168" i="1"/>
  <c r="K334" i="1"/>
  <c r="K352" i="1"/>
  <c r="K264" i="1"/>
  <c r="K399" i="1"/>
  <c r="K322" i="1"/>
  <c r="K198" i="1"/>
  <c r="K34" i="1"/>
  <c r="K101" i="1"/>
  <c r="K495" i="1" l="1"/>
</calcChain>
</file>

<file path=xl/sharedStrings.xml><?xml version="1.0" encoding="utf-8"?>
<sst xmlns="http://schemas.openxmlformats.org/spreadsheetml/2006/main" count="1374" uniqueCount="529">
  <si>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</si>
  <si>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</si>
  <si>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</si>
  <si>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</si>
  <si>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</si>
  <si>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</si>
  <si>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</si>
  <si>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</si>
  <si>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</si>
  <si>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ARACELY MEDINA PEREZ</t>
  </si>
  <si>
    <t>SECRETARIO (A)</t>
  </si>
  <si>
    <t>CECILIA MERCEDES BELLIARD VARGAS</t>
  </si>
  <si>
    <t>DIRECTOR (A)</t>
  </si>
  <si>
    <t xml:space="preserve">Subtotal </t>
  </si>
  <si>
    <t>DIVISION DE RELACIONES INTERNACIONALES - ONE</t>
  </si>
  <si>
    <t>TECNICO</t>
  </si>
  <si>
    <t>KENIA ORQUIDEA SANCHEZ FELIX</t>
  </si>
  <si>
    <t>ENCARGADO (A)</t>
  </si>
  <si>
    <t>DEPARTAMENTO DE PLANIFICACION Y DESARROLLO- ONE</t>
  </si>
  <si>
    <t>AUXILIAR ADMINISTRATIVO II</t>
  </si>
  <si>
    <t>MIGUELINA LORENZO MARTINEZ</t>
  </si>
  <si>
    <t>SECRETARIA</t>
  </si>
  <si>
    <t>GISELLE LICELOT CORDERO BALBUENA</t>
  </si>
  <si>
    <t>DIGITADOR (A)</t>
  </si>
  <si>
    <t>ANALISTA CALIDAD EN LA GESTIO</t>
  </si>
  <si>
    <t>ANA YUDELKA MATEO MATEO</t>
  </si>
  <si>
    <t>ANYELA MELODY DE LEON MEJIA</t>
  </si>
  <si>
    <t>ENC. DIV. CALIDAD EN LA GESTI</t>
  </si>
  <si>
    <t>SERYIRA JOSEFINA DURAN ORTIZ</t>
  </si>
  <si>
    <t>ENC. DIV. DESARROLLO HUMANO Y</t>
  </si>
  <si>
    <t>JULISSA AIMEE CANARIO ACOSTA</t>
  </si>
  <si>
    <t>WENDOLIS MICELI GARCIA</t>
  </si>
  <si>
    <t>DEPARTAMENTO JURIDICO - ONE</t>
  </si>
  <si>
    <t>NERY PEREZ SUBERVI</t>
  </si>
  <si>
    <t>ABOGADO (A) I</t>
  </si>
  <si>
    <t>HECTOR DANILO DUARTE MERCEDES</t>
  </si>
  <si>
    <t>MARIA MIGUELINA PAULINO BOMTTEMPO</t>
  </si>
  <si>
    <t>ROBERT ANTONIO CUSTODIO BAEZ</t>
  </si>
  <si>
    <t>ADMINISTRADOR DE REDES</t>
  </si>
  <si>
    <t>JULIO IVAN PERALTA GUZMAN</t>
  </si>
  <si>
    <t>SOPORTE INFORMATICO</t>
  </si>
  <si>
    <t>SOPORTE TECNICO</t>
  </si>
  <si>
    <t>ERNESTO ANTONIO MONTERO</t>
  </si>
  <si>
    <t>SOPORTE TECNICO DE REDES Y CO</t>
  </si>
  <si>
    <t>DANNY ALMONTE MORA</t>
  </si>
  <si>
    <t>SOPORTE TECNICO DE SISTEMAS</t>
  </si>
  <si>
    <t>DANIEL PACHECO TAVAREZ</t>
  </si>
  <si>
    <t>NESTOR CLAUDIO PEREYRA SANTOS</t>
  </si>
  <si>
    <t>ROBERTO ARGELIS SORIANO SEGURA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</si>
  <si>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</si>
  <si>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</si>
  <si>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</si>
  <si>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</si>
  <si>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</si>
  <si>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DOMINGO ANTONIO VARGAS RODRIGUEZ</t>
  </si>
  <si>
    <t>MENSAJERO INTERNO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</si>
  <si>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</si>
  <si>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</si>
  <si>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</si>
  <si>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</si>
  <si>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</si>
  <si>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</si>
  <si>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SECCION DE TESORERIA- ONE</t>
  </si>
  <si>
    <t>AURA GREGORIA POLANCO JEREZ DE FISC</t>
  </si>
  <si>
    <t>SECCION DE NOMINAS- ONE</t>
  </si>
  <si>
    <t>FIOR D' ALIZA DEL CARMEN ROSARIO PA</t>
  </si>
  <si>
    <t>ROMARIS GARCIA JAVIER</t>
  </si>
  <si>
    <t>SECCION DE CORRESPONDENCIA- ONE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</si>
  <si>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</si>
  <si>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</si>
  <si>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</si>
  <si>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</si>
  <si>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</si>
  <si>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</si>
  <si>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DIOSELINA MOQUETE GARCIA</t>
  </si>
  <si>
    <t>AUXILIAR ADMINISTRATIVO I</t>
  </si>
  <si>
    <t>RECEPCIONISTA</t>
  </si>
  <si>
    <t>SECCION DE SERVICIOS GENERALES- ONE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</si>
  <si>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</si>
  <si>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</si>
  <si>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</si>
  <si>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</si>
  <si>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</si>
  <si>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</si>
  <si>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</si>
  <si>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</si>
  <si>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</si>
  <si>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</si>
  <si>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ANTONIA LUCIANO</t>
  </si>
  <si>
    <t>TOMAS AQUINO FANINI MOREL</t>
  </si>
  <si>
    <t>CHOFER I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</si>
  <si>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</si>
  <si>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</si>
  <si>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</si>
  <si>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</si>
  <si>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</si>
  <si>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</si>
  <si>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</si>
  <si>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</si>
  <si>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</si>
  <si>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</si>
  <si>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</si>
  <si>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</si>
  <si>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</si>
  <si>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COORDINADOR DE LOGISTICA</t>
  </si>
  <si>
    <t>DEPARTAMENTO DE CENSOS- ONE</t>
  </si>
  <si>
    <t>TECNICO ANALISTA</t>
  </si>
  <si>
    <t>LUIS DARIO FELIZ SANTANA</t>
  </si>
  <si>
    <t>OLGA CELESTE MUﾑOZ PEﾑA</t>
  </si>
  <si>
    <t>SHELILA E DEL C DE JESUS RUIZ SILVE</t>
  </si>
  <si>
    <t>ENCARGADO DIV. DE CENSOS DE P</t>
  </si>
  <si>
    <t>BRAUDILIA MICELANIA GARCIA VICENTE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</si>
  <si>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</si>
  <si>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</si>
  <si>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</si>
  <si>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</si>
  <si>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</si>
  <si>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</si>
  <si>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</si>
  <si>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</si>
  <si>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</si>
  <si>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</si>
  <si>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</si>
  <si>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</si>
  <si>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</si>
  <si>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</si>
  <si>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</si>
  <si>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</si>
  <si>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</si>
  <si>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</si>
  <si>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</si>
  <si>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</si>
  <si>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</si>
  <si>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TECNICO DE ESTADISTICAS ESTRU</t>
  </si>
  <si>
    <t>LEIDY DARIHANA ZABALA DE LOS SANTOS</t>
  </si>
  <si>
    <t>YENSY MERCEDES MARTINEZ MEDINA</t>
  </si>
  <si>
    <t>ANALISTA DE ESTADISTICAS ESTR</t>
  </si>
  <si>
    <t>ALTAGRACIA MARIA PINALES SUAREZ</t>
  </si>
  <si>
    <t>ANA MARIA PEREZ PEREZ</t>
  </si>
  <si>
    <t>ENMANUEL DE JESUS MADERA LOPEZ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</si>
  <si>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</si>
  <si>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</si>
  <si>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</si>
  <si>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</si>
  <si>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</si>
  <si>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</si>
  <si>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</si>
  <si>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CECILIA ROSADO GALVA</t>
  </si>
  <si>
    <t>TECNICO I</t>
  </si>
  <si>
    <t>ELBA ALTAGRACIA DE LANCER REYES</t>
  </si>
  <si>
    <t>JUAN DE REGLA ENCARNACION DE AZA</t>
  </si>
  <si>
    <t>MARIANA DE LEON DE LEON</t>
  </si>
  <si>
    <t>PATRIA MINERVA SANTANA RAMIREZ</t>
  </si>
  <si>
    <t>JOSE AMPARO PEREZ</t>
  </si>
  <si>
    <t>AUXILIAR II</t>
  </si>
  <si>
    <t>MIDALIA BELLO EUSEBIO</t>
  </si>
  <si>
    <t>RAFAEL FRANCISCO ROSARIO MENDEZ</t>
  </si>
  <si>
    <t>ENCUESTADORA</t>
  </si>
  <si>
    <t>ANA ROSA SANTANA</t>
  </si>
  <si>
    <t>CODIFICADORA</t>
  </si>
  <si>
    <t>CARLOS ANTONIO HERNANDEZ SANTIAGO</t>
  </si>
  <si>
    <t>CARMEN ALTAGRACIA MARINEZ QUEZADA</t>
  </si>
  <si>
    <t>CARMEN JULIA MEJIA TORRES</t>
  </si>
  <si>
    <t>JORGE RAUL MARTINEZ VASQUEZ</t>
  </si>
  <si>
    <t>SUPERVISOR (A)</t>
  </si>
  <si>
    <t>MARIA MAGDALENA LIZARDO GUZMAN DE B</t>
  </si>
  <si>
    <t>MILAGROS DE LEON DE CORDERO</t>
  </si>
  <si>
    <t>RAFAELINA GOMEZ VALDEZ</t>
  </si>
  <si>
    <t>BELKIS CAMINERO GUILAMO</t>
  </si>
  <si>
    <t>ENMANUEL ALEXANDER HERNANDEZ REYNOS</t>
  </si>
  <si>
    <t>FRANCISCO FLORENCIO SOLIS</t>
  </si>
  <si>
    <t>ANALISTA DE ESTADISTICAS SOCI</t>
  </si>
  <si>
    <t>BENITA PILAR RODRIGUEZ</t>
  </si>
  <si>
    <t>ALEXIS ESTEBAN DE JESUS GOMEZ</t>
  </si>
  <si>
    <t>ANALISTA SECTORIAL DEL SISTEM</t>
  </si>
  <si>
    <t>COORDINADOR DE OFICINA PROVIN</t>
  </si>
  <si>
    <t>APOLONIA ENRIQUETA PEREZ DIAZ</t>
  </si>
  <si>
    <t>HERODITA HERRERA RODRIGUEZ</t>
  </si>
  <si>
    <t>MARIA ALTAGRACIA SANTOS LOPEZ</t>
  </si>
  <si>
    <t>MARINELVA MATEO LANDA</t>
  </si>
  <si>
    <t>SANTIAGO JOSE DE PEﾑA</t>
  </si>
  <si>
    <t>ZENOBIA HORACIO GARCIA</t>
  </si>
  <si>
    <t>TECNICO EN OPERACIONES GEOEST</t>
  </si>
  <si>
    <t>JESUS ANTONIO DIAZ GELL</t>
  </si>
  <si>
    <t>NIURKA MILAURIS FIGUEREO LUCIANO</t>
  </si>
  <si>
    <t>ADMINISTRADOR DE GEODATABASE</t>
  </si>
  <si>
    <t>CRISMARY GARCIA RAMIREZ</t>
  </si>
  <si>
    <t>JOSE ELIAS RODRIGUEZ JIMENEZ</t>
  </si>
  <si>
    <t>COORDINADOR DE LIMITES Y LIND</t>
  </si>
  <si>
    <t>PATRICIA CASTRO ESPINAL</t>
  </si>
  <si>
    <t>TECNICO EN GEOMATICA</t>
  </si>
  <si>
    <t>TECNICO DE LIMITES Y LINDEROS</t>
  </si>
  <si>
    <t>ANTONIO MANUEL ALMONTE</t>
  </si>
  <si>
    <t>CARTOGRAFO</t>
  </si>
  <si>
    <t>FRANCISCO DE LA ROSA ADAMES</t>
  </si>
  <si>
    <t>JAQUELINE HENRIQUEZ CAMPUSANO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</si>
  <si>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</si>
  <si>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</si>
  <si>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</si>
  <si>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</si>
  <si>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</si>
  <si>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</si>
  <si>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</si>
  <si>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</si>
  <si>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</si>
  <si>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</si>
  <si>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</si>
  <si>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</si>
  <si>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</si>
  <si>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</si>
  <si>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</si>
  <si>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</si>
  <si>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</si>
  <si>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</si>
  <si>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</si>
  <si>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COORDINADORA DE EVENTOS</t>
  </si>
  <si>
    <t>AUXILIAR RELACIONES PUBLICAS</t>
  </si>
  <si>
    <t>CARMEN CECILIA CABANES MENDEZ</t>
  </si>
  <si>
    <t>DISEﾑADOR GRAFICO</t>
  </si>
  <si>
    <t>JENNIFER TEJEDA CUESTA</t>
  </si>
  <si>
    <t>MIGUEL EDUARDO LUCIANO SANTANA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</si>
  <si>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</si>
  <si>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</si>
  <si>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</si>
  <si>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</si>
  <si>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</si>
  <si>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SONIA LUISANA CRISTO SANTOS</t>
  </si>
  <si>
    <t>DEPARTAMENTO DE RECURSOS HUMANOS- ONE</t>
  </si>
  <si>
    <t>GRESY MARIBEL BAEZ DE LOS SANTOS</t>
  </si>
  <si>
    <t>KISORIS ELOISA SANCHEZ PEÑA</t>
  </si>
  <si>
    <t>EMMANUEL DAVID GATON PEÑA</t>
  </si>
  <si>
    <t>MAYORDOMO</t>
  </si>
  <si>
    <t>NELSON GUILLERMO APONTE SOTO</t>
  </si>
  <si>
    <t>WANDA PASCUAL RICHIEZ</t>
  </si>
  <si>
    <t>DIVISION DE COMPRAS Y CONTRATACIONES- ONE</t>
  </si>
  <si>
    <t>ALFIDA IBELKA SANCHEZ SERRANO</t>
  </si>
  <si>
    <t>GERMAN FRANCISCO MATEO OVALLES</t>
  </si>
  <si>
    <t xml:space="preserve">XIOMARA C DE LOS ANGELES ESPAILLAT </t>
  </si>
  <si>
    <t>JOHN EDUARD ROSA MARTE</t>
  </si>
  <si>
    <t>GEORGE MIGUEL DIAZ MEJIA</t>
  </si>
  <si>
    <t>PERIODISTA</t>
  </si>
  <si>
    <t>ENCARGADO DE TECNOLOGIA DE L</t>
  </si>
  <si>
    <t>TECNICO DE COMPRAS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</si>
  <si>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</si>
  <si>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</si>
  <si>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</si>
  <si>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</si>
  <si>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</si>
  <si>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</si>
  <si>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XIOMARA DIAZ JIMENEZ</t>
  </si>
  <si>
    <t>RAMONA MELLA MATOS</t>
  </si>
  <si>
    <t>FAUSTO ZAPICO LANDIM</t>
  </si>
  <si>
    <t>ANALISTA EXPLOTACION DE INFOR</t>
  </si>
  <si>
    <t>ANALISTA DE ESTADISTICA DE IN</t>
  </si>
  <si>
    <t>TORIBIA MONTERO MONTERO</t>
  </si>
  <si>
    <t>THEODORE ALEXANDER QUANT MATOS</t>
  </si>
  <si>
    <t>BIANKIS RUSELIS BELLO CARRION</t>
  </si>
  <si>
    <t>ORQUELINA MERAN CASTRO</t>
  </si>
  <si>
    <t>PARQUEADOR</t>
  </si>
  <si>
    <t xml:space="preserve">AUXILIAR  </t>
  </si>
  <si>
    <t>DIRECCION DE ESTADISTICAS ECONOMICAS- ONE</t>
  </si>
  <si>
    <t>ENCARGADO</t>
  </si>
  <si>
    <t>ANALISTA DE COMERCIO EXTERIOR</t>
  </si>
  <si>
    <t>COORDINADOR DE OPERACIONES GE</t>
  </si>
  <si>
    <t>MINISTERIO DE ECONOMÍA, PLANIFICACIÓN Y DESARROLLO</t>
  </si>
  <si>
    <t>DULCE MARIA CARLOTA MAC DOUGALL PIN</t>
  </si>
  <si>
    <t>ADELA NIKAURY PIÑEIRO MATOS</t>
  </si>
  <si>
    <t>DELFIA MELADYS DE JESUS TORIBIO MEZ</t>
  </si>
  <si>
    <t>JOSE IVAN RODRIGUEZ RAY</t>
  </si>
  <si>
    <t>CARLOS WILSON SANTANA TRINIDAD</t>
  </si>
  <si>
    <t>AUXILIAR DE RECEPCION Y ARCHI</t>
  </si>
  <si>
    <t>NANCY MERCEDES</t>
  </si>
  <si>
    <t xml:space="preserve">COORDINADOR DE ACTUALIZACION </t>
  </si>
  <si>
    <t>EDISON MARTIRES ARIAS TEJEDA</t>
  </si>
  <si>
    <t>MARLEN DE ARMAS HILTON</t>
  </si>
  <si>
    <t>MILCIADES ALEJANDRO SILVEN</t>
  </si>
  <si>
    <t>ANALISTA SECTORIAL</t>
  </si>
  <si>
    <t>SHNEIDDER DIEUDONNE RODRIGUEZ</t>
  </si>
  <si>
    <t>DALI JOSE RAMOS DISLA</t>
  </si>
  <si>
    <t>ROBERT ANTONIO LEON RODRIGUEZ</t>
  </si>
  <si>
    <t>LEIDY NATHALI SOTO CASTILLO</t>
  </si>
  <si>
    <t>ROBERTO ANTONIO CASTILLO BRITO</t>
  </si>
  <si>
    <t>SUGEIDY PACHECO</t>
  </si>
  <si>
    <t>EDDIE AMABLE CARVAJAR OVIEDO</t>
  </si>
  <si>
    <t>CARRERA ADM.</t>
  </si>
  <si>
    <t>CARRERA DAM.</t>
  </si>
  <si>
    <t>FIJO</t>
  </si>
  <si>
    <t>IVAN ALBERTO OTTENWALDER NUÑEZ</t>
  </si>
  <si>
    <t>BISMARCK ANTONIO GARCIA OLIVO</t>
  </si>
  <si>
    <t>AUXILIAR ADMINISTRATIVO (A)</t>
  </si>
  <si>
    <t>ARCHIVISTA</t>
  </si>
  <si>
    <t>DALINA ALTAGRACIA ALMONTE</t>
  </si>
  <si>
    <t>YINEIRI GONZALEZ PEREZ</t>
  </si>
  <si>
    <t>LLANIRA DE LA CRUZ</t>
  </si>
  <si>
    <t>MARIANELIS GUERRERO</t>
  </si>
  <si>
    <t>LUIS HENRY GUZMAN CORDERO</t>
  </si>
  <si>
    <t>JOSEFINA DE LOS ANGELES MANZUETA MU</t>
  </si>
  <si>
    <t>JOSE ANTONIO CAMPAÑA MARTIN BOUGH</t>
  </si>
  <si>
    <t>ACTUALIZADOR CARTOGRAFICO</t>
  </si>
  <si>
    <t>DENNIS CHRISTOPHER POLANCO</t>
  </si>
  <si>
    <t>JULIO CESAR DEL CARMEN SORIANO</t>
  </si>
  <si>
    <t>CORRECTOR (A) DE ESTILO</t>
  </si>
  <si>
    <t>MARIA ALICIA DELGADO MESTRES</t>
  </si>
  <si>
    <t>HILARIO ALCIDES DE LA CRUZ CEPEDA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</si>
  <si>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</si>
  <si>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</si>
  <si>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</si>
  <si>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</si>
  <si>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</si>
  <si>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WINSTON ANTONIO VALDEZ RUMALDO</t>
  </si>
  <si>
    <t>MARIA CRISTINA SANTIAGO TAVARES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</si>
  <si>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</si>
  <si>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</si>
  <si>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</si>
  <si>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</si>
  <si>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</si>
  <si>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JACQUELINE MERCEDES VALLEJO NOBOA</t>
  </si>
  <si>
    <t>ENCUESTADOR</t>
  </si>
  <si>
    <t>MIGUEL ANTONIO MARTINEZ ASENCIO</t>
  </si>
  <si>
    <t>EMIRCI ANTONIA MEDINA CUEVAS</t>
  </si>
  <si>
    <t>DAYGORO ARIEL DIAZ SORIANO</t>
  </si>
  <si>
    <t>GABRIELA FERREIRAS HARGUINDEGUY</t>
  </si>
  <si>
    <t>CATTY SELMO CANDELARIO</t>
  </si>
  <si>
    <t>OLGA LIDIA GUZMAN FRIAS</t>
  </si>
  <si>
    <t>MARTINA HERNANDEZ MORENO</t>
  </si>
  <si>
    <t>MARIA MARGARITA MARRERO MARTINEZ</t>
  </si>
  <si>
    <t>JUANA DOMINGA LEBRON RIVERAS</t>
  </si>
  <si>
    <t>HOLY LEIDY GARCIA CASTILLO</t>
  </si>
  <si>
    <t>JOHAN MARCOS SEGURA CHARLES</t>
  </si>
  <si>
    <t>JHONNY RAFAEL PERDOMO BASILIO</t>
  </si>
  <si>
    <t>ROBERT IVAN PEREZ RODRIGUEZ</t>
  </si>
  <si>
    <t>MARIANELA BELTRE GARCES</t>
  </si>
  <si>
    <t>WILMA ALEXANDER ARIAS CASTRO</t>
  </si>
  <si>
    <t xml:space="preserve">ENCARGADO (A) </t>
  </si>
  <si>
    <t>PERCIO ANTONIO SANCHEZ SANCHEZ</t>
  </si>
  <si>
    <t>VICTOR LEONARDO RODRIGUEZ MEDINA</t>
  </si>
  <si>
    <t>AYUDANTE DE MANTENIMIENTO</t>
  </si>
  <si>
    <t>ANDRES ROJAS RUSSELL</t>
  </si>
  <si>
    <t>CHEFER</t>
  </si>
  <si>
    <t>CARLOS ALBERTO ORTIZ BAEZ</t>
  </si>
  <si>
    <t>Estatus</t>
  </si>
  <si>
    <t>Nombre</t>
  </si>
  <si>
    <t>WENDY YOKASTA CABRERA CONTRERAS</t>
  </si>
  <si>
    <t>YOMARYS JIMENEZ GONZALEZ</t>
  </si>
  <si>
    <t>MARIO EMILIO FERNANDEZ CEPEDA</t>
  </si>
  <si>
    <t>ADMINISTRADOR BASE DE DATOS</t>
  </si>
  <si>
    <t>LUIS GUILLERMO SUED BAEZ</t>
  </si>
  <si>
    <t>AUXILIAR ADMINISTRATIVO</t>
  </si>
  <si>
    <t>JORGE LUIS BERIGUETE BARRIENTO</t>
  </si>
  <si>
    <t>SARIELA SANCHEZ</t>
  </si>
  <si>
    <t>SANTIAGO ALMADA</t>
  </si>
  <si>
    <t>NANCY BETHANIA SILVERIO MEDINA</t>
  </si>
  <si>
    <t>JUANA ZOBEIDA ESCAÑO GUZMAN</t>
  </si>
  <si>
    <t>VICTORIA TAPIA PEREZ</t>
  </si>
  <si>
    <t>GISELLE MARIA RODRIGUEZ CANDELIER</t>
  </si>
  <si>
    <t>DESARROLLADOR DE SISTEMAS</t>
  </si>
  <si>
    <t>JOSE RAFAEL AQUINO BALBUENA</t>
  </si>
  <si>
    <t>DAQUEILIN ENCARNACION PEÑA</t>
  </si>
  <si>
    <t>SOMMER ANTONIO MENA SOSA</t>
  </si>
  <si>
    <t>GEORGE ALFREDO HILDALGO GENAO</t>
  </si>
  <si>
    <t>ENMANUEL ALBERTO DE LEON REYES</t>
  </si>
  <si>
    <t xml:space="preserve">ANALISTA DE METODOLOGIA </t>
  </si>
  <si>
    <t>RAFAEL EUDYMAR DIAZ ARAUJO</t>
  </si>
  <si>
    <t>TECNICO DE CONTABILIDAD</t>
  </si>
  <si>
    <t>EDDY FLOIRAN LANTIGUA SANCHEZ</t>
  </si>
  <si>
    <t>THEANY MARIE MAGO ACEVEDO</t>
  </si>
  <si>
    <t>LUIS MIGUEL SORIANO</t>
  </si>
  <si>
    <t>XIOMARA SEGURA</t>
  </si>
  <si>
    <t>DIVISION DE DISEÑO Y ANALISIS- ONE</t>
  </si>
  <si>
    <t>FARAH MICHELLE PAREDES VIERA</t>
  </si>
  <si>
    <t>EDDY ODALIX TEJEDA DIAZ</t>
  </si>
  <si>
    <t>MERCEDES REYES VICTORIANO</t>
  </si>
  <si>
    <t>ASESOR (A)</t>
  </si>
  <si>
    <t>MILAGROS SENA QUEZADA</t>
  </si>
  <si>
    <t>AUXILIAR ADMINISTRATIVO(A)</t>
  </si>
  <si>
    <t>PARALEGAL</t>
  </si>
  <si>
    <t>MERIBEL RAMOS CONCEPCION</t>
  </si>
  <si>
    <t>MIOSOTIS MERCELIA RIVAS PIÑA</t>
  </si>
  <si>
    <t>LAURA ALICIA FLORES VILLALOBOS</t>
  </si>
  <si>
    <t>GESTOR DE REDES SOCIALES</t>
  </si>
  <si>
    <t>TECNICO DE RECURSOS HUMANOS</t>
  </si>
  <si>
    <t>ANA VIRGINIA DE LEON GOMEZ</t>
  </si>
  <si>
    <t>ANDREA BAVESTRELLO DIAZ</t>
  </si>
  <si>
    <t>JUAN CARLOS SALAS SANCHEZ</t>
  </si>
  <si>
    <t>AUXILIAR ALMACEN Y SUMINSTR</t>
  </si>
  <si>
    <t>SANTIAGO ORTIZ SANTANA</t>
  </si>
  <si>
    <t>AYUDANTE MANTENIMINETO</t>
  </si>
  <si>
    <t>YASELY GONZALEZ MOREL</t>
  </si>
  <si>
    <t>TECNICO ADMINISTRATIVO</t>
  </si>
  <si>
    <t>VICTOR ARLEN ROMERO SOLER</t>
  </si>
  <si>
    <t>JUNIOR DARIAN VARGAS ALMONTE</t>
  </si>
  <si>
    <t>DIVISIﾓN DE DESARROLLO INSTITUCIONAL YCALIDAD EN LA GESTION-ONE</t>
  </si>
  <si>
    <t>DEPARTAMENTO DE VINCULACIONES - ONE</t>
  </si>
  <si>
    <t>DIVISION DE COMUNICACIONES INTERNAS Y EXTERNAS ONE</t>
  </si>
  <si>
    <t>DIVISION DE DISEÑO Y PUBLICACIONES-ONE</t>
  </si>
  <si>
    <t>DIVISION DE RECLUTAMIENTO Y SELECCIÓN Y ORGANIZACIÓN DEL TRABAJO- ONE</t>
  </si>
  <si>
    <t>DIVISION DE EVALUACION DEL DESEMPEÑO Y CAPACITACION-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</si>
  <si>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</si>
  <si>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</si>
  <si>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</si>
  <si>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</si>
  <si>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</si>
  <si>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</si>
  <si>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</si>
  <si>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</si>
  <si>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</si>
  <si>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</si>
  <si>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</si>
  <si>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</si>
  <si>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</si>
  <si>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</si>
  <si>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</si>
  <si>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</si>
  <si>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</si>
  <si>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</si>
  <si>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</si>
  <si>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</si>
  <si>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DIVISION ENCUESTA ACRIVIDAD ECONOMICA- ONE</t>
  </si>
  <si>
    <t>DEPARTAMENTO D ESTADISTICAS MACROECONOMICAS Y SECTORIALES- ONE</t>
  </si>
  <si>
    <t>DIVISION DE ESTADISTICAS DE COMERCIO EXTERIOR- ONE</t>
  </si>
  <si>
    <t>DIVISION DE ESTADISTICAS SECTORIALES- ONE- ONE</t>
  </si>
  <si>
    <t>YUMILCA  ALTAGRACIA MATOS MELO</t>
  </si>
  <si>
    <t>DEPARTAMENTO DE COORDINACION OFICINAS TERRITORIALES- ONE</t>
  </si>
  <si>
    <t>F</t>
  </si>
  <si>
    <t>M</t>
  </si>
  <si>
    <t>DAURIN MACKENLY PEREZ CONTRERAS</t>
  </si>
  <si>
    <t>HIRMINIA ERCIRA DOTEL SANCHEZ</t>
  </si>
  <si>
    <t xml:space="preserve">FIJO </t>
  </si>
  <si>
    <t xml:space="preserve">GUILLERMINA ELIZABETH ACEVEDO </t>
  </si>
  <si>
    <t xml:space="preserve">OTTO ISAIAS ROJAS REYES </t>
  </si>
  <si>
    <t>MAGNOLIA ESTHER JEREZ MARMOLEJOS</t>
  </si>
  <si>
    <t xml:space="preserve">LAURA JULISSA PEREYRA SENCION </t>
  </si>
  <si>
    <t xml:space="preserve">LONGINA MATEO VALDEZ </t>
  </si>
  <si>
    <t xml:space="preserve">      F</t>
  </si>
  <si>
    <t>P. RUEBA</t>
  </si>
  <si>
    <t>PARALEGAL ll</t>
  </si>
  <si>
    <t xml:space="preserve">LUZ MARIA DE LEON CASTILLO </t>
  </si>
  <si>
    <t>GESTOR DE PROTOCOLO</t>
  </si>
  <si>
    <t>TECNICO DE NOMINAS</t>
  </si>
  <si>
    <t xml:space="preserve">JUANA YVELISE SALDAÑA DE LEON </t>
  </si>
  <si>
    <t>LIDIA SANTA RIVAS UREÑA</t>
  </si>
  <si>
    <t xml:space="preserve">RAUL DARISME ACOSTA </t>
  </si>
  <si>
    <t>DAYSI UREÑA RAMIREZ</t>
  </si>
  <si>
    <t>ANALISTA DE DISEÑO COCEPTUAL</t>
  </si>
  <si>
    <t>ALEXANDER RAMIREZ ARAUJO</t>
  </si>
  <si>
    <t>TECNICO SECTORIAL</t>
  </si>
  <si>
    <t xml:space="preserve">MARIA ANDREINA CUEVAS AGUISTEN </t>
  </si>
  <si>
    <t>MERCEDES INES DE  LOS SANTOS DIAZ</t>
  </si>
  <si>
    <t>MARIA ELIZABETH NIN PEÑA</t>
  </si>
  <si>
    <t>SECRETARIA l</t>
  </si>
  <si>
    <t>DEPARTAMENTO DE ARTICULACION DEL SISTEMA ESTADISTICO NACIONAL- ONE</t>
  </si>
  <si>
    <t>ZOLAINA CASTILLO PEREZ</t>
  </si>
  <si>
    <t>MARIA DEL CARMEN CONTRERAS REYES</t>
  </si>
  <si>
    <t>P.PRUEBA</t>
  </si>
  <si>
    <t>MARGARITA LARA LARA</t>
  </si>
  <si>
    <t>Genero</t>
  </si>
  <si>
    <t xml:space="preserve">YANERKIS FERNANDEZ MOLINA </t>
  </si>
  <si>
    <t>DEAPARTAMENTO DE ESTADISTICAS COYUNTURALES-ONE</t>
  </si>
  <si>
    <t xml:space="preserve">CELEDONIA MONTERO MONTERO </t>
  </si>
  <si>
    <t xml:space="preserve">CYNTHIA ELOISA REYES LANTIGUA </t>
  </si>
  <si>
    <t xml:space="preserve">VICTOR ANTONIO LEREAUX BENZAN </t>
  </si>
  <si>
    <t>ADMINISTRADOR DE SISTEMAS</t>
  </si>
  <si>
    <t xml:space="preserve">JORGE LUIS HEREDIA MANCEBO </t>
  </si>
  <si>
    <t xml:space="preserve">ANTONY ENCARNACION CESAR </t>
  </si>
  <si>
    <t>ADRIANA HENRIQUEZ CAMPUSANO</t>
  </si>
  <si>
    <t xml:space="preserve">TECNICO DE DATOS ESTADISTICOS </t>
  </si>
  <si>
    <t>ENCARGADA INTERINA</t>
  </si>
  <si>
    <t>KATY MORENO CHARLES</t>
  </si>
  <si>
    <t xml:space="preserve">ANALISTA PRESUPUESTO </t>
  </si>
  <si>
    <t>NORVIA LORENA MARTINEZ FERNANDEZ</t>
  </si>
  <si>
    <t>Nómina de Empleados Fijos</t>
  </si>
  <si>
    <t>DIVISION DE ACCESO A LA INFORMACION PUBLICA</t>
  </si>
  <si>
    <t>DIVISION DE INTERINSTITUCIONALES-ONE</t>
  </si>
  <si>
    <t>HUASCAR ESTEBAN VANDERHORST</t>
  </si>
  <si>
    <t>DISEÑADOR GRAFICO</t>
  </si>
  <si>
    <t>DIANA ABUJAROUR PEÑA</t>
  </si>
  <si>
    <t xml:space="preserve">JOSE MIGUEL PEREZ DEL CARMEN </t>
  </si>
  <si>
    <t xml:space="preserve">TECNICO </t>
  </si>
  <si>
    <t xml:space="preserve">CLENDIS PAULINO BRITO </t>
  </si>
  <si>
    <t>INGRID SORAYA CASTILLO NUÑUEZ</t>
  </si>
  <si>
    <t>TECNICO ACTUALIZACION CATOGR</t>
  </si>
  <si>
    <t xml:space="preserve">GIAN CARLO PEZZOTTI SARANGELO </t>
  </si>
  <si>
    <t>MIGUELINA ALTAGRACIA VELEZ SATOS</t>
  </si>
  <si>
    <t>ANALISTA DE OPERACIONES GEOEST</t>
  </si>
  <si>
    <t>MARCELL BIENVENIDO EUSEBIO SAVIÑON</t>
  </si>
  <si>
    <t>ANALISTA DEOPERACIONES GEOES</t>
  </si>
  <si>
    <t xml:space="preserve">YEFFRY STARLING MEJIA LA PAEZ </t>
  </si>
  <si>
    <t>TECNICO DE OPERACIONES GEOEST</t>
  </si>
  <si>
    <t xml:space="preserve">EDGAR LORENZO JASQUEZ GUILLEN </t>
  </si>
  <si>
    <t>DIVISION DE CENTROS SERVICIO INFORMACION-ONE</t>
  </si>
  <si>
    <t xml:space="preserve">RAMONA MERCEDES PERALTA TAVERAS </t>
  </si>
  <si>
    <t xml:space="preserve">ENC.CENTRO DE DOCUMENTACION </t>
  </si>
  <si>
    <t xml:space="preserve">ANGELICA MARIA PARRA CORSINO </t>
  </si>
  <si>
    <t xml:space="preserve">AUXILIAR DE DOCUMENTACION </t>
  </si>
  <si>
    <t>JOSE LUIS LOZANO RODRIGUEZ</t>
  </si>
  <si>
    <t xml:space="preserve">JULIA FIOR D ALIZA DEL ORBE BAEZ </t>
  </si>
  <si>
    <t>TECNICO II</t>
  </si>
  <si>
    <t>ROSANNA ALTAGRACIA PEREZ GARCIA</t>
  </si>
  <si>
    <t xml:space="preserve">ROSA ADELA CALDERON </t>
  </si>
  <si>
    <t>DIVISION DE INVESTIGACIONES- ONE</t>
  </si>
  <si>
    <t xml:space="preserve">GENOLIA  ALEXANDRA GOMEZ CESPEDES </t>
  </si>
  <si>
    <t xml:space="preserve">ANALISTA DE INVESTIGACIONES </t>
  </si>
  <si>
    <t>GERMAN  VALERIO ROSARIO MENDOZA</t>
  </si>
  <si>
    <t xml:space="preserve">NOEMI ELUPINA BALCACER QUEZADA </t>
  </si>
  <si>
    <t>DIVICION DE PLANIFICACION ACADEMICA-ONE</t>
  </si>
  <si>
    <t xml:space="preserve">JUAN DE LA CRUZ RODRIGUEZ ABREU </t>
  </si>
  <si>
    <t>JORGE POLANCO PERDOMO</t>
  </si>
  <si>
    <t>DEPARTAMENTO DE OPERACIONES TIC-ONE</t>
  </si>
  <si>
    <t>ADAN EMMANUEL PEREZ QUEZADA</t>
  </si>
  <si>
    <t xml:space="preserve">JULIO JIMENEZ PEREZ </t>
  </si>
  <si>
    <t>DIVISION DE INDICES DE PRECIOS MINORISTAS-ONE</t>
  </si>
  <si>
    <t xml:space="preserve">RAFAELA MARIA ROCHA MEDINA </t>
  </si>
  <si>
    <t>HECTOR RADMES PIMENTEL AQUINO</t>
  </si>
  <si>
    <t xml:space="preserve">ANA ELIZABETH RODRIGUEZ PEREZ </t>
  </si>
  <si>
    <t xml:space="preserve">ANALISTA SECTORIAL </t>
  </si>
  <si>
    <t>MILDRED GRABIELA MARTINEZ MEJIA</t>
  </si>
  <si>
    <t>AUXILIAR ADMINISTRATIVA</t>
  </si>
  <si>
    <t xml:space="preserve">FRANCISCO ABREU FLORES </t>
  </si>
  <si>
    <t xml:space="preserve">ANNEURYS MARMOLEJOS CORDERO </t>
  </si>
  <si>
    <t>CLAUDIA RAFAELINA DE LOS ANGELES</t>
  </si>
  <si>
    <t>DIVISION DE FORMULACION, MONITOREO Y EVALUACIONES DE PLANES, PROGRAMAS Y PROYECTOS-ONE</t>
  </si>
  <si>
    <t>JOSE MIGUEL NUÑEZ SOLANO</t>
  </si>
  <si>
    <t xml:space="preserve">MARIA ANTONIA BRIÑO LEONIDAS </t>
  </si>
  <si>
    <t xml:space="preserve">DANIEL MEJIA CARABALLO </t>
  </si>
  <si>
    <t>SECCION DE ARCHIVO CENTRAL- ONE</t>
  </si>
  <si>
    <t>DIVISION DE ESTADISTICAS CULTURALES Y CULTURALES- ONE</t>
  </si>
  <si>
    <t>Mes de Febrero 2022</t>
  </si>
  <si>
    <t>MARCIA JOSEFINA CONTRERAS TEJEDA</t>
  </si>
  <si>
    <t>ENRIQUE BATISTA DE LA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</si>
</sst>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19" fillId="35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4" fontId="0" fillId="0" borderId="0" xfId="0" applyNumberFormat="1" applyFont="1"/>
    <xf numFmtId="14" fontId="0" fillId="0" borderId="0" xfId="0" applyNumberFormat="1"/>
    <xf numFmtId="0" fontId="0" fillId="0" borderId="0" xfId="0" applyBorder="1" applyAlignment="1">
      <alignment horizontal="left" vertical="center"/>
    </xf>
    <xf numFmtId="0" fontId="0" fillId="0" borderId="0" xfId="0" applyNumberFormat="1" applyAlignment="1">
      <alignment horizontal="left"/>
    </xf>
    <xf numFmtId="14" fontId="0" fillId="0" borderId="0" xfId="0" applyNumberFormat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19" fillId="35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16" fillId="37" borderId="0" xfId="0" applyFont="1" applyFill="1"/>
    <xf numFmtId="4" fontId="16" fillId="37" borderId="0" xfId="0" applyNumberFormat="1" applyFont="1" applyFill="1"/>
    <xf numFmtId="0" fontId="0" fillId="37" borderId="0" xfId="0" applyFill="1"/>
    <xf numFmtId="0" fontId="22" fillId="0" borderId="0" xfId="0" applyFont="1" applyFill="1"/>
    <xf numFmtId="4" fontId="0" fillId="0" borderId="0" xfId="0" applyNumberFormat="1" applyFill="1"/>
    <xf numFmtId="0" fontId="16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4" fontId="22" fillId="37" borderId="0" xfId="0" applyNumberFormat="1" applyFont="1" applyFill="1"/>
    <xf numFmtId="0" fontId="0" fillId="0" borderId="0" xfId="0" applyFont="1" applyFill="1" applyBorder="1" applyAlignment="1">
      <alignment horizontal="left" vertical="center"/>
    </xf>
    <xf numFmtId="4" fontId="22" fillId="0" borderId="0" xfId="0" applyNumberFormat="1" applyFont="1" applyFill="1"/>
    <xf numFmtId="4" fontId="16" fillId="0" borderId="0" xfId="0" applyNumberFormat="1" applyFont="1" applyFill="1"/>
    <xf numFmtId="0" fontId="22" fillId="0" borderId="0" xfId="0" applyFont="1"/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1" fillId="0" borderId="0" xfId="1" applyFont="1" applyAlignment="1">
      <alignment horizontal="left" vertical="center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0" fillId="0" borderId="0" xfId="0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ill="1" applyAlignment="1">
      <alignment horizontal="left"/>
    </xf>
    <xf numFmtId="0" fontId="16" fillId="38" borderId="0" xfId="0" applyFont="1" applyFill="1"/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/>
    <xf numFmtId="0" fontId="0" fillId="38" borderId="0" xfId="0" applyFill="1"/>
    <xf numFmtId="0" fontId="0" fillId="0" borderId="0" xfId="0" applyFont="1" applyFill="1" applyAlignment="1">
      <alignment horizontal="center"/>
    </xf>
    <xf numFmtId="4" fontId="0" fillId="0" borderId="0" xfId="0" applyNumberFormat="1" applyFont="1" applyFill="1"/>
    <xf numFmtId="0" fontId="0" fillId="33" borderId="0" xfId="0" applyFill="1"/>
    <xf numFmtId="0" fontId="0" fillId="0" borderId="0" xfId="0" applyFill="1" applyBorder="1"/>
    <xf numFmtId="0" fontId="0" fillId="37" borderId="0" xfId="0" applyFill="1" applyBorder="1"/>
    <xf numFmtId="0" fontId="0" fillId="33" borderId="0" xfId="0" applyFill="1" applyBorder="1"/>
    <xf numFmtId="0" fontId="0" fillId="0" borderId="0" xfId="0" applyBorder="1"/>
    <xf numFmtId="0" fontId="0" fillId="0" borderId="23" xfId="0" applyBorder="1"/>
    <xf numFmtId="0" fontId="0" fillId="0" borderId="23" xfId="0" applyFill="1" applyBorder="1"/>
    <xf numFmtId="0" fontId="16" fillId="0" borderId="0" xfId="0" applyFont="1" applyFill="1" applyAlignment="1">
      <alignment horizontal="left" vertical="center"/>
    </xf>
    <xf numFmtId="0" fontId="0" fillId="38" borderId="0" xfId="0" applyFont="1" applyFill="1" applyAlignment="1">
      <alignment horizontal="center"/>
    </xf>
    <xf numFmtId="0" fontId="0" fillId="37" borderId="0" xfId="0" applyFont="1" applyFill="1"/>
    <xf numFmtId="0" fontId="16" fillId="39" borderId="0" xfId="0" applyFont="1" applyFill="1"/>
    <xf numFmtId="0" fontId="0" fillId="39" borderId="0" xfId="0" applyFill="1"/>
    <xf numFmtId="4" fontId="16" fillId="0" borderId="0" xfId="0" applyNumberFormat="1" applyFont="1"/>
    <xf numFmtId="0" fontId="22" fillId="0" borderId="0" xfId="0" applyFont="1" applyFill="1" applyAlignment="1">
      <alignment horizontal="center"/>
    </xf>
    <xf numFmtId="0" fontId="23" fillId="38" borderId="0" xfId="0" applyFont="1" applyFill="1"/>
    <xf numFmtId="0" fontId="23" fillId="38" borderId="0" xfId="0" applyFont="1" applyFill="1" applyAlignment="1">
      <alignment horizontal="center"/>
    </xf>
    <xf numFmtId="4" fontId="23" fillId="38" borderId="0" xfId="0" applyNumberFormat="1" applyFont="1" applyFill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4" fontId="23" fillId="0" borderId="0" xfId="0" applyNumberFormat="1" applyFont="1" applyFill="1"/>
    <xf numFmtId="43" fontId="1" fillId="0" borderId="0" xfId="1" applyFont="1" applyAlignment="1">
      <alignment vertical="center"/>
    </xf>
    <xf numFmtId="43" fontId="1" fillId="0" borderId="0" xfId="1" applyFont="1" applyAlignment="1">
      <alignment horizontal="right" vertical="center"/>
    </xf>
    <xf numFmtId="14" fontId="0" fillId="37" borderId="0" xfId="0" applyNumberFormat="1" applyFill="1"/>
    <xf numFmtId="14" fontId="0" fillId="37" borderId="0" xfId="0" applyNumberFormat="1" applyFill="1" applyAlignment="1">
      <alignment horizontal="left"/>
    </xf>
    <xf numFmtId="0" fontId="0" fillId="37" borderId="0" xfId="0" applyFont="1" applyFill="1" applyAlignment="1">
      <alignment horizontal="left" vertical="center"/>
    </xf>
    <xf numFmtId="0" fontId="0" fillId="0" borderId="23" xfId="0" applyFont="1" applyFill="1" applyBorder="1"/>
    <xf numFmtId="0" fontId="16" fillId="0" borderId="0" xfId="0" applyFont="1" applyAlignment="1">
      <alignment horizontal="left" vertic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/>
    </xf>
    <xf numFmtId="4" fontId="18" fillId="34" borderId="18" xfId="1" applyNumberFormat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 wrapText="1"/>
    </xf>
    <xf numFmtId="43" fontId="18" fillId="34" borderId="17" xfId="1" applyFont="1" applyFill="1" applyBorder="1" applyAlignment="1">
      <alignment horizontal="center" vertical="center" wrapText="1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152400</xdr:rowOff>
    </xdr:from>
    <xdr:to>
      <xdr:col>0</xdr:col>
      <xdr:colOff>2209800</xdr:colOff>
      <xdr:row>5</xdr:row>
      <xdr:rowOff>17124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52400"/>
          <a:ext cx="1409700" cy="143770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57149</xdr:colOff>
      <xdr:row>1</xdr:row>
      <xdr:rowOff>157162</xdr:rowOff>
    </xdr:from>
    <xdr:to>
      <xdr:col>10</xdr:col>
      <xdr:colOff>659429</xdr:colOff>
      <xdr:row>5</xdr:row>
      <xdr:rowOff>91368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5024" y="347662"/>
          <a:ext cx="2380280" cy="1299456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1454536</xdr:colOff>
      <xdr:row>500</xdr:row>
      <xdr:rowOff>66441</xdr:rowOff>
    </xdr:from>
    <xdr:to>
      <xdr:col>9</xdr:col>
      <xdr:colOff>1023581</xdr:colOff>
      <xdr:row>522</xdr:row>
      <xdr:rowOff>19557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5286" y="96348316"/>
          <a:ext cx="10856170" cy="4271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514"/>
  <sheetViews>
    <sheetView tabSelected="1" topLeftCell="A435" zoomScale="60" zoomScaleNormal="60" zoomScaleSheetLayoutView="75" zoomScalePageLayoutView="40" workbookViewId="0">
      <selection activeCell="B495" sqref="B495"/>
    </sheetView>
  </sheetViews>
  <sheetFormatPr baseColWidth="10" defaultRowHeight="15" x14ac:dyDescent="0.25"/>
  <cols>
    <col min="1" max="1" width="51.85546875" customWidth="1"/>
    <col min="2" max="2" width="44.28515625" customWidth="1"/>
    <col min="3" max="3" width="8.140625" style="32" customWidth="1"/>
    <col min="4" max="4" width="20.85546875" customWidth="1"/>
    <col min="5" max="5" width="26.140625" style="1" customWidth="1"/>
    <col min="6" max="6" width="22" style="1" hidden="1" customWidth="1"/>
    <col min="7" max="7" width="22.85546875" style="1" customWidth="1"/>
    <col min="8" max="8" width="23.7109375" style="1" customWidth="1"/>
    <col min="9" max="9" width="23" style="1" customWidth="1"/>
    <col min="10" max="10" width="26.7109375" style="1" customWidth="1"/>
    <col min="11" max="11" width="25.42578125" style="1" bestFit="1" customWidth="1"/>
    <col min="12" max="126" width="11.42578125" style="5"/>
  </cols>
  <sheetData>
    <row r="1" spans="1:126" x14ac:dyDescent="0.25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26" ht="30" x14ac:dyDescent="0.4">
      <c r="A2" s="116" t="s">
        <v>264</v>
      </c>
      <c r="B2" s="117"/>
      <c r="C2" s="117"/>
      <c r="D2" s="117"/>
      <c r="E2" s="117"/>
      <c r="F2" s="117"/>
      <c r="G2" s="117"/>
      <c r="H2" s="117"/>
      <c r="I2" s="117"/>
      <c r="J2" s="117"/>
      <c r="K2" s="118"/>
    </row>
    <row r="3" spans="1:126" ht="30" x14ac:dyDescent="0.4">
      <c r="A3" s="116" t="s">
        <v>224</v>
      </c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26" ht="23.25" x14ac:dyDescent="0.35">
      <c r="A4" s="98" t="s">
        <v>225</v>
      </c>
      <c r="B4" s="99"/>
      <c r="C4" s="99"/>
      <c r="D4" s="99"/>
      <c r="E4" s="99"/>
      <c r="F4" s="99"/>
      <c r="G4" s="99"/>
      <c r="H4" s="99"/>
      <c r="I4" s="99"/>
      <c r="J4" s="99"/>
      <c r="K4" s="100"/>
    </row>
    <row r="5" spans="1:126" ht="23.25" x14ac:dyDescent="0.35">
      <c r="A5" s="98" t="s">
        <v>470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126" ht="24" thickBot="1" x14ac:dyDescent="0.4">
      <c r="A6" s="98" t="s">
        <v>526</v>
      </c>
      <c r="B6" s="99"/>
      <c r="C6" s="99"/>
      <c r="D6" s="99"/>
      <c r="E6" s="99"/>
      <c r="F6" s="99"/>
      <c r="G6" s="99"/>
      <c r="H6" s="99"/>
      <c r="I6" s="99"/>
      <c r="J6" s="99"/>
      <c r="K6" s="100"/>
    </row>
    <row r="7" spans="1:126" x14ac:dyDescent="0.25">
      <c r="A7" s="101" t="s">
        <v>341</v>
      </c>
      <c r="B7" s="103" t="s">
        <v>0</v>
      </c>
      <c r="C7" s="103" t="s">
        <v>455</v>
      </c>
      <c r="D7" s="111" t="s">
        <v>340</v>
      </c>
      <c r="E7" s="105" t="s">
        <v>222</v>
      </c>
      <c r="F7" s="107" t="s">
        <v>1</v>
      </c>
      <c r="G7" s="105" t="s">
        <v>2</v>
      </c>
      <c r="H7" s="107" t="s">
        <v>3</v>
      </c>
      <c r="I7" s="105" t="s">
        <v>4</v>
      </c>
      <c r="J7" s="105" t="s">
        <v>5</v>
      </c>
      <c r="K7" s="109" t="s">
        <v>6</v>
      </c>
    </row>
    <row r="8" spans="1:126" ht="15.75" thickBot="1" x14ac:dyDescent="0.3">
      <c r="A8" s="102"/>
      <c r="B8" s="104"/>
      <c r="C8" s="104"/>
      <c r="D8" s="112"/>
      <c r="E8" s="106"/>
      <c r="F8" s="108"/>
      <c r="G8" s="106"/>
      <c r="H8" s="108"/>
      <c r="I8" s="106"/>
      <c r="J8" s="106"/>
      <c r="K8" s="110"/>
    </row>
    <row r="10" spans="1:126" x14ac:dyDescent="0.25">
      <c r="A10" s="97" t="s">
        <v>7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26" x14ac:dyDescent="0.25">
      <c r="A11" s="28" t="s">
        <v>237</v>
      </c>
      <c r="B11" t="s">
        <v>372</v>
      </c>
      <c r="C11" s="32" t="s">
        <v>423</v>
      </c>
      <c r="D11" t="s">
        <v>286</v>
      </c>
      <c r="E11" s="1">
        <v>110000</v>
      </c>
      <c r="F11" s="1">
        <f>E11*0.0287</f>
        <v>3157</v>
      </c>
      <c r="G11" s="1">
        <v>14457.62</v>
      </c>
      <c r="H11" s="30">
        <f>E11*0.0304</f>
        <v>3344</v>
      </c>
      <c r="I11" s="1">
        <v>25</v>
      </c>
      <c r="J11" s="1">
        <f>F11+G11+H11+I11</f>
        <v>20983.62</v>
      </c>
      <c r="K11" s="1">
        <f>E11-J11</f>
        <v>89016.38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</row>
    <row r="12" spans="1:126" x14ac:dyDescent="0.25">
      <c r="A12" s="28" t="s">
        <v>378</v>
      </c>
      <c r="B12" t="s">
        <v>17</v>
      </c>
      <c r="C12" s="32" t="s">
        <v>423</v>
      </c>
      <c r="D12" t="s">
        <v>286</v>
      </c>
      <c r="E12" s="1">
        <v>133000</v>
      </c>
      <c r="G12" s="1">
        <v>19867.79</v>
      </c>
      <c r="H12" s="30">
        <v>4043.2</v>
      </c>
      <c r="I12" s="1">
        <v>25</v>
      </c>
      <c r="J12" s="1">
        <v>27753.09</v>
      </c>
      <c r="K12" s="1">
        <v>105246.91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</row>
    <row r="13" spans="1:126" x14ac:dyDescent="0.25">
      <c r="A13" s="28" t="s">
        <v>211</v>
      </c>
      <c r="B13" t="s">
        <v>212</v>
      </c>
      <c r="C13" s="32" t="s">
        <v>423</v>
      </c>
      <c r="D13" t="s">
        <v>286</v>
      </c>
      <c r="E13" s="1">
        <v>60000</v>
      </c>
      <c r="F13" s="1">
        <f>E13*0.0287</f>
        <v>1722</v>
      </c>
      <c r="G13" s="1">
        <v>3486.68</v>
      </c>
      <c r="H13" s="30">
        <f>E13*0.0304</f>
        <v>1824</v>
      </c>
      <c r="I13" s="1">
        <v>3705</v>
      </c>
      <c r="J13" s="1">
        <f>F13+G13+H13+I13</f>
        <v>10737.68</v>
      </c>
      <c r="K13" s="1">
        <f>E13-J13</f>
        <v>49262.32</v>
      </c>
    </row>
    <row r="14" spans="1:126" x14ac:dyDescent="0.25">
      <c r="A14" s="28" t="s">
        <v>11</v>
      </c>
      <c r="B14" t="s">
        <v>10</v>
      </c>
      <c r="C14" s="32" t="s">
        <v>423</v>
      </c>
      <c r="D14" t="s">
        <v>284</v>
      </c>
      <c r="E14" s="1">
        <v>71000</v>
      </c>
      <c r="F14" s="1">
        <f>E14*0.0287</f>
        <v>2037.7</v>
      </c>
      <c r="G14" s="1">
        <v>4746.58</v>
      </c>
      <c r="H14" s="30">
        <f t="shared" ref="H14:H16" si="0">E14*0.0304</f>
        <v>2158.4</v>
      </c>
      <c r="I14" s="1">
        <v>4467.8599999999997</v>
      </c>
      <c r="J14" s="1">
        <v>13560.54</v>
      </c>
      <c r="K14" s="1">
        <f t="shared" ref="K14" si="1">E14-J14</f>
        <v>57439.46</v>
      </c>
    </row>
    <row r="15" spans="1:126" s="5" customFormat="1" x14ac:dyDescent="0.25">
      <c r="A15" s="5" t="s">
        <v>265</v>
      </c>
      <c r="B15" s="5" t="s">
        <v>372</v>
      </c>
      <c r="C15" s="39" t="s">
        <v>423</v>
      </c>
      <c r="D15" s="5" t="s">
        <v>286</v>
      </c>
      <c r="E15" s="30">
        <v>133000</v>
      </c>
      <c r="F15" s="30">
        <f t="shared" ref="F15" si="2">E15*0.0287</f>
        <v>3817.1</v>
      </c>
      <c r="G15" s="30">
        <v>19530.259999999998</v>
      </c>
      <c r="H15" s="30">
        <v>4043.2</v>
      </c>
      <c r="I15" s="30">
        <v>1375.12</v>
      </c>
      <c r="J15" s="30">
        <v>28765.68</v>
      </c>
      <c r="K15" s="30">
        <f>E15-J15</f>
        <v>104234.32</v>
      </c>
    </row>
    <row r="16" spans="1:126" x14ac:dyDescent="0.25">
      <c r="A16" s="28" t="s">
        <v>305</v>
      </c>
      <c r="B16" s="11" t="s">
        <v>231</v>
      </c>
      <c r="C16" s="33" t="s">
        <v>424</v>
      </c>
      <c r="D16" t="s">
        <v>286</v>
      </c>
      <c r="E16" s="1">
        <v>23000</v>
      </c>
      <c r="F16" s="1">
        <f t="shared" ref="F16" si="3">E16*0.0287</f>
        <v>660.1</v>
      </c>
      <c r="G16" s="1">
        <v>0</v>
      </c>
      <c r="H16" s="30">
        <f t="shared" si="0"/>
        <v>699.2</v>
      </c>
      <c r="I16" s="1">
        <v>277.5</v>
      </c>
      <c r="J16" s="1">
        <v>2776.8</v>
      </c>
      <c r="K16" s="1">
        <f>+E16-J16</f>
        <v>20223.2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1:126" x14ac:dyDescent="0.25">
      <c r="A17" s="28" t="s">
        <v>377</v>
      </c>
      <c r="B17" t="s">
        <v>12</v>
      </c>
      <c r="C17" s="33" t="s">
        <v>423</v>
      </c>
      <c r="D17" t="s">
        <v>286</v>
      </c>
      <c r="E17" s="1">
        <v>240000</v>
      </c>
      <c r="F17" s="1">
        <v>6888</v>
      </c>
      <c r="G17" s="1">
        <v>45624.92</v>
      </c>
      <c r="H17" s="30">
        <v>4943.8</v>
      </c>
      <c r="I17" s="1">
        <v>25</v>
      </c>
      <c r="J17" s="1">
        <f>F17+G17+H17+I17</f>
        <v>57481.72</v>
      </c>
      <c r="K17" s="1">
        <f>E17-J17</f>
        <v>182518.28</v>
      </c>
    </row>
    <row r="18" spans="1:126" x14ac:dyDescent="0.25">
      <c r="A18" s="28" t="s">
        <v>381</v>
      </c>
      <c r="B18" t="s">
        <v>372</v>
      </c>
      <c r="C18" s="33" t="s">
        <v>423</v>
      </c>
      <c r="D18" t="s">
        <v>286</v>
      </c>
      <c r="E18" s="1">
        <v>80000</v>
      </c>
      <c r="F18" s="1">
        <v>2296</v>
      </c>
      <c r="G18" s="1">
        <v>7400.87</v>
      </c>
      <c r="H18" s="30">
        <v>2432</v>
      </c>
      <c r="I18" s="1">
        <v>187</v>
      </c>
      <c r="J18" s="1">
        <f t="shared" ref="J18:J19" si="4">F18+G18+H18+I18</f>
        <v>12315.87</v>
      </c>
      <c r="K18" s="1">
        <f t="shared" ref="K18:K20" si="5">E18-J18</f>
        <v>67684.13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x14ac:dyDescent="0.25">
      <c r="A19" s="28" t="s">
        <v>35</v>
      </c>
      <c r="B19" t="s">
        <v>372</v>
      </c>
      <c r="C19" s="33" t="s">
        <v>424</v>
      </c>
      <c r="D19" t="s">
        <v>286</v>
      </c>
      <c r="E19" s="1">
        <v>165000</v>
      </c>
      <c r="F19" s="1">
        <f>E19*0.0287</f>
        <v>4735.5</v>
      </c>
      <c r="G19" s="1">
        <v>27413.040000000001</v>
      </c>
      <c r="H19" s="30">
        <v>4943.8</v>
      </c>
      <c r="I19" s="1">
        <v>25</v>
      </c>
      <c r="J19" s="30">
        <f t="shared" si="4"/>
        <v>37117.339999999997</v>
      </c>
      <c r="K19" s="1">
        <f t="shared" si="5"/>
        <v>127882.66</v>
      </c>
    </row>
    <row r="20" spans="1:126" x14ac:dyDescent="0.25">
      <c r="A20" s="28" t="s">
        <v>232</v>
      </c>
      <c r="B20" t="s">
        <v>231</v>
      </c>
      <c r="C20" s="33" t="s">
        <v>424</v>
      </c>
      <c r="D20" t="s">
        <v>286</v>
      </c>
      <c r="E20" s="1">
        <v>26250</v>
      </c>
      <c r="F20" s="1">
        <f t="shared" ref="F20" si="6">E20*0.0287</f>
        <v>753.38</v>
      </c>
      <c r="G20" s="1">
        <v>0</v>
      </c>
      <c r="H20" s="30">
        <v>798</v>
      </c>
      <c r="I20" s="1">
        <v>187</v>
      </c>
      <c r="J20" s="1">
        <v>2975.88</v>
      </c>
      <c r="K20" s="1">
        <f t="shared" si="5"/>
        <v>23274.12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x14ac:dyDescent="0.25">
      <c r="A21" s="28" t="s">
        <v>389</v>
      </c>
      <c r="B21" t="s">
        <v>372</v>
      </c>
      <c r="C21" s="33" t="s">
        <v>424</v>
      </c>
      <c r="D21" t="s">
        <v>286</v>
      </c>
      <c r="E21" s="1">
        <v>165000</v>
      </c>
      <c r="F21" s="1">
        <v>4735.5</v>
      </c>
      <c r="G21" s="1">
        <v>27413.040000000001</v>
      </c>
      <c r="H21" s="30">
        <v>4943.8</v>
      </c>
      <c r="I21" s="1">
        <v>25</v>
      </c>
      <c r="J21" s="1">
        <v>37117.339999999997</v>
      </c>
      <c r="K21" s="1">
        <f>+E21-J21</f>
        <v>127882.66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x14ac:dyDescent="0.25">
      <c r="A22" s="28" t="s">
        <v>390</v>
      </c>
      <c r="B22" t="s">
        <v>372</v>
      </c>
      <c r="C22" s="33" t="s">
        <v>424</v>
      </c>
      <c r="D22" t="s">
        <v>286</v>
      </c>
      <c r="E22" s="1">
        <v>125000</v>
      </c>
      <c r="F22" s="1">
        <v>3587.5</v>
      </c>
      <c r="G22" s="1">
        <v>17985.990000000002</v>
      </c>
      <c r="H22" s="30">
        <v>3800</v>
      </c>
      <c r="I22" s="1">
        <v>25</v>
      </c>
      <c r="J22" s="1">
        <v>25398.49</v>
      </c>
      <c r="K22" s="1">
        <v>99601.51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x14ac:dyDescent="0.25">
      <c r="A23" s="28" t="s">
        <v>425</v>
      </c>
      <c r="B23" t="s">
        <v>372</v>
      </c>
      <c r="C23" s="33" t="s">
        <v>424</v>
      </c>
      <c r="D23" t="s">
        <v>286</v>
      </c>
      <c r="E23" s="1">
        <v>91000</v>
      </c>
      <c r="F23" s="1">
        <v>2611.6999999999998</v>
      </c>
      <c r="G23" s="1">
        <v>9988.34</v>
      </c>
      <c r="H23" s="30">
        <v>2766.4</v>
      </c>
      <c r="I23" s="1">
        <v>803.8</v>
      </c>
      <c r="J23" s="1">
        <v>16756.439999999999</v>
      </c>
      <c r="K23" s="1">
        <v>74243.56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1:126" x14ac:dyDescent="0.25">
      <c r="A24" s="28" t="s">
        <v>456</v>
      </c>
      <c r="B24" t="s">
        <v>372</v>
      </c>
      <c r="C24" s="33" t="s">
        <v>423</v>
      </c>
      <c r="D24" t="s">
        <v>286</v>
      </c>
      <c r="E24" s="1">
        <v>125000</v>
      </c>
      <c r="F24" s="1">
        <v>3587.5</v>
      </c>
      <c r="G24" s="1">
        <v>17985.990000000002</v>
      </c>
      <c r="H24" s="30">
        <v>3800</v>
      </c>
      <c r="I24" s="1">
        <v>25</v>
      </c>
      <c r="J24" s="1">
        <v>25398.49</v>
      </c>
      <c r="K24" s="1">
        <f>E24-J24</f>
        <v>99601.51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x14ac:dyDescent="0.25">
      <c r="A25" s="3" t="s">
        <v>13</v>
      </c>
      <c r="B25" s="3">
        <v>14</v>
      </c>
      <c r="C25" s="34"/>
      <c r="D25" s="3"/>
      <c r="E25" s="4">
        <f>SUM(E11:E24)</f>
        <v>1547250</v>
      </c>
      <c r="F25" s="4">
        <f>SUM(F11:F24)</f>
        <v>40588.980000000003</v>
      </c>
      <c r="G25" s="4">
        <f>SUM(G11:G24)</f>
        <v>215901.12</v>
      </c>
      <c r="H25" s="4">
        <f>SUM(H11:H24)</f>
        <v>44539.8</v>
      </c>
      <c r="I25" s="4">
        <f>SUM(I11:I24)</f>
        <v>11178.28</v>
      </c>
      <c r="J25" s="4">
        <f>SUM(J11:J22)+J23+J24</f>
        <v>319138.98</v>
      </c>
      <c r="K25" s="4">
        <f>SUM(K11:K24)</f>
        <v>1228111.02</v>
      </c>
    </row>
    <row r="26" spans="1:126" s="5" customFormat="1" x14ac:dyDescent="0.25">
      <c r="A26" s="6"/>
      <c r="B26" s="6"/>
      <c r="C26" s="40"/>
      <c r="D26" s="6"/>
      <c r="E26" s="49"/>
      <c r="F26" s="49"/>
      <c r="G26" s="49"/>
      <c r="H26" s="49"/>
      <c r="I26" s="49"/>
      <c r="J26" s="49"/>
      <c r="K26" s="49"/>
    </row>
    <row r="27" spans="1:126" s="28" customFormat="1" x14ac:dyDescent="0.25">
      <c r="A27" s="6" t="s">
        <v>471</v>
      </c>
      <c r="B27" s="6"/>
      <c r="C27" s="40"/>
      <c r="D27" s="6"/>
      <c r="E27" s="49"/>
      <c r="F27" s="49"/>
      <c r="G27" s="49"/>
      <c r="H27" s="49"/>
      <c r="I27" s="49"/>
      <c r="J27" s="49"/>
      <c r="K27" s="49"/>
    </row>
    <row r="28" spans="1:126" s="80" customFormat="1" x14ac:dyDescent="0.25">
      <c r="A28" s="61" t="s">
        <v>31</v>
      </c>
      <c r="B28" s="61"/>
      <c r="C28" s="69"/>
      <c r="D28" s="61" t="s">
        <v>284</v>
      </c>
      <c r="E28" s="70">
        <v>56000</v>
      </c>
      <c r="F28" s="70"/>
      <c r="G28" s="70">
        <v>2498.29</v>
      </c>
      <c r="H28" s="70">
        <v>1702.4</v>
      </c>
      <c r="I28" s="70">
        <v>1637.12</v>
      </c>
      <c r="J28" s="70">
        <v>7445.01</v>
      </c>
      <c r="K28" s="70">
        <v>48554.99</v>
      </c>
    </row>
    <row r="29" spans="1:126" s="28" customFormat="1" x14ac:dyDescent="0.25">
      <c r="A29" s="65" t="s">
        <v>13</v>
      </c>
      <c r="B29" s="65">
        <v>1</v>
      </c>
      <c r="C29" s="79" t="s">
        <v>423</v>
      </c>
      <c r="D29" s="65"/>
      <c r="E29" s="67">
        <f>E28</f>
        <v>56000</v>
      </c>
      <c r="F29" s="67"/>
      <c r="G29" s="67">
        <f>G28</f>
        <v>2498.29</v>
      </c>
      <c r="H29" s="67">
        <f>H28</f>
        <v>1702.4</v>
      </c>
      <c r="I29" s="67">
        <f>I28</f>
        <v>1637.12</v>
      </c>
      <c r="J29" s="67">
        <f>J28</f>
        <v>7445.01</v>
      </c>
      <c r="K29" s="67">
        <f>K28</f>
        <v>48554.99</v>
      </c>
    </row>
    <row r="30" spans="1:126" x14ac:dyDescent="0.25">
      <c r="A30" s="97" t="s">
        <v>32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spans="1:126" x14ac:dyDescent="0.25">
      <c r="A31" t="s">
        <v>22</v>
      </c>
      <c r="B31" t="s">
        <v>435</v>
      </c>
      <c r="C31" s="32" t="s">
        <v>423</v>
      </c>
      <c r="D31" t="s">
        <v>284</v>
      </c>
      <c r="E31" s="1">
        <v>45000</v>
      </c>
      <c r="F31" s="1">
        <f t="shared" ref="F31:F33" si="7">E31*0.0287</f>
        <v>1291.5</v>
      </c>
      <c r="G31" s="1">
        <v>945.81</v>
      </c>
      <c r="H31" s="1">
        <f t="shared" ref="H31:H33" si="8">E31*0.0304</f>
        <v>1368</v>
      </c>
      <c r="I31" s="1">
        <v>1777.62</v>
      </c>
      <c r="J31" s="1">
        <v>5382.93</v>
      </c>
      <c r="K31" s="1">
        <f t="shared" ref="K31:K33" si="9">E31-J31</f>
        <v>39617.07</v>
      </c>
    </row>
    <row r="32" spans="1:126" x14ac:dyDescent="0.25">
      <c r="A32" t="s">
        <v>376</v>
      </c>
      <c r="B32" t="s">
        <v>375</v>
      </c>
      <c r="C32" s="32" t="s">
        <v>423</v>
      </c>
      <c r="D32" t="s">
        <v>286</v>
      </c>
      <c r="E32" s="1">
        <v>23500</v>
      </c>
      <c r="F32" s="1">
        <f t="shared" ref="F32" si="10">E32*0.0287</f>
        <v>674.45</v>
      </c>
      <c r="G32" s="1">
        <v>0</v>
      </c>
      <c r="H32" s="1">
        <f t="shared" ref="H32" si="11">E32*0.0304</f>
        <v>714.4</v>
      </c>
      <c r="I32" s="1">
        <v>175</v>
      </c>
      <c r="J32" s="1">
        <f t="shared" ref="J32" si="12">F32+G32+H32+I32</f>
        <v>1563.85</v>
      </c>
      <c r="K32" s="1">
        <f t="shared" ref="K32" si="13">E32-J32</f>
        <v>21936.15</v>
      </c>
    </row>
    <row r="33" spans="1:126" x14ac:dyDescent="0.25">
      <c r="A33" t="s">
        <v>33</v>
      </c>
      <c r="B33" t="s">
        <v>34</v>
      </c>
      <c r="C33" s="32" t="s">
        <v>423</v>
      </c>
      <c r="D33" t="s">
        <v>284</v>
      </c>
      <c r="E33" s="1">
        <v>50000</v>
      </c>
      <c r="F33" s="1">
        <f t="shared" si="7"/>
        <v>1435</v>
      </c>
      <c r="G33" s="1">
        <v>1289.46</v>
      </c>
      <c r="H33" s="1">
        <f t="shared" si="8"/>
        <v>1520</v>
      </c>
      <c r="I33" s="1">
        <v>527.5</v>
      </c>
      <c r="J33" s="1">
        <v>5336.5</v>
      </c>
      <c r="K33" s="1">
        <f t="shared" si="9"/>
        <v>44663.5</v>
      </c>
    </row>
    <row r="34" spans="1:126" x14ac:dyDescent="0.25">
      <c r="A34" s="3" t="s">
        <v>13</v>
      </c>
      <c r="B34" s="3">
        <v>3</v>
      </c>
      <c r="C34" s="34"/>
      <c r="D34" s="3"/>
      <c r="E34" s="4">
        <f t="shared" ref="E34:K34" si="14">SUM(E31:E33)</f>
        <v>118500</v>
      </c>
      <c r="F34" s="4">
        <f t="shared" si="14"/>
        <v>3400.95</v>
      </c>
      <c r="G34" s="4">
        <f t="shared" si="14"/>
        <v>2235.27</v>
      </c>
      <c r="H34" s="4">
        <f t="shared" si="14"/>
        <v>3602.4</v>
      </c>
      <c r="I34" s="4">
        <f t="shared" si="14"/>
        <v>2480.12</v>
      </c>
      <c r="J34" s="4">
        <f t="shared" si="14"/>
        <v>12283.28</v>
      </c>
      <c r="K34" s="4">
        <f t="shared" si="14"/>
        <v>106216.72</v>
      </c>
    </row>
    <row r="35" spans="1:126" x14ac:dyDescent="0.25">
      <c r="A35" s="26"/>
      <c r="B35" s="26"/>
      <c r="C35" s="35"/>
      <c r="D35" s="26"/>
      <c r="E35" s="27"/>
      <c r="F35" s="27"/>
      <c r="G35" s="27"/>
      <c r="H35" s="27"/>
      <c r="I35" s="27"/>
      <c r="J35" s="27"/>
      <c r="K35" s="27"/>
    </row>
    <row r="36" spans="1:126" x14ac:dyDescent="0.25">
      <c r="A36" s="97" t="s">
        <v>18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1:126" x14ac:dyDescent="0.25">
      <c r="A37" t="s">
        <v>20</v>
      </c>
      <c r="B37" t="s">
        <v>19</v>
      </c>
      <c r="C37" s="32" t="s">
        <v>423</v>
      </c>
      <c r="D37" t="s">
        <v>284</v>
      </c>
      <c r="E37" s="1">
        <v>36000</v>
      </c>
      <c r="F37" s="1">
        <f>E37*0.0287</f>
        <v>1033.2</v>
      </c>
      <c r="G37" s="1">
        <v>0</v>
      </c>
      <c r="H37" s="1">
        <f>E37*0.0304</f>
        <v>1094.4000000000001</v>
      </c>
      <c r="I37" s="1">
        <v>3127.74</v>
      </c>
      <c r="J37" s="1">
        <v>5255.34</v>
      </c>
      <c r="K37" s="1">
        <f>E37-J37</f>
        <v>30744.66</v>
      </c>
    </row>
    <row r="38" spans="1:126" s="28" customFormat="1" x14ac:dyDescent="0.25">
      <c r="A38" t="s">
        <v>226</v>
      </c>
      <c r="B38" t="s">
        <v>212</v>
      </c>
      <c r="C38" s="32" t="s">
        <v>423</v>
      </c>
      <c r="D38" t="s">
        <v>284</v>
      </c>
      <c r="E38" s="1">
        <v>41000</v>
      </c>
      <c r="F38" s="1">
        <f>E38*0.0287</f>
        <v>1176.7</v>
      </c>
      <c r="G38" s="1">
        <v>583.79</v>
      </c>
      <c r="H38" s="1">
        <f>E38*0.0304</f>
        <v>1246.4000000000001</v>
      </c>
      <c r="I38" s="1">
        <v>175</v>
      </c>
      <c r="J38" s="1">
        <f>F38+G38+H38+I38</f>
        <v>3181.89</v>
      </c>
      <c r="K38" s="1">
        <f>E38-J38</f>
        <v>37818.11</v>
      </c>
    </row>
    <row r="39" spans="1:126" x14ac:dyDescent="0.25">
      <c r="A39" s="3" t="s">
        <v>13</v>
      </c>
      <c r="B39" s="3">
        <v>2</v>
      </c>
      <c r="C39" s="34"/>
      <c r="D39" s="3"/>
      <c r="E39" s="4">
        <f t="shared" ref="E39:K39" si="15">SUM(E37:E38)</f>
        <v>77000</v>
      </c>
      <c r="F39" s="4">
        <f t="shared" si="15"/>
        <v>2209.9</v>
      </c>
      <c r="G39" s="4">
        <f t="shared" si="15"/>
        <v>583.79</v>
      </c>
      <c r="H39" s="4">
        <f t="shared" si="15"/>
        <v>2340.8000000000002</v>
      </c>
      <c r="I39" s="4">
        <v>2340.8000000000002</v>
      </c>
      <c r="J39" s="4">
        <f t="shared" si="15"/>
        <v>8437.23</v>
      </c>
      <c r="K39" s="4">
        <f t="shared" si="15"/>
        <v>68562.77</v>
      </c>
    </row>
    <row r="40" spans="1:126" x14ac:dyDescent="0.25">
      <c r="A40" s="26"/>
      <c r="B40" s="26"/>
      <c r="C40" s="35"/>
      <c r="D40" s="26"/>
      <c r="E40" s="27"/>
      <c r="F40" s="27"/>
      <c r="G40" s="27"/>
      <c r="H40" s="27"/>
      <c r="I40" s="27"/>
      <c r="J40" s="27"/>
      <c r="K40" s="27"/>
    </row>
    <row r="41" spans="1:126" x14ac:dyDescent="0.25">
      <c r="A41" s="97" t="s">
        <v>391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x14ac:dyDescent="0.25">
      <c r="A42" s="50" t="s">
        <v>25</v>
      </c>
      <c r="B42" t="s">
        <v>24</v>
      </c>
      <c r="C42" s="32" t="s">
        <v>423</v>
      </c>
      <c r="D42" t="s">
        <v>286</v>
      </c>
      <c r="E42" s="1">
        <v>56000</v>
      </c>
      <c r="F42" s="1">
        <f t="shared" ref="F42" si="16">E42*0.0287</f>
        <v>1607.2</v>
      </c>
      <c r="G42" s="1">
        <v>2733.96</v>
      </c>
      <c r="H42" s="1">
        <f t="shared" ref="H42" si="17">E42*0.0304</f>
        <v>1702.4</v>
      </c>
      <c r="I42" s="1">
        <v>345</v>
      </c>
      <c r="J42" s="1">
        <v>6388.56</v>
      </c>
      <c r="K42" s="1">
        <v>49611.44</v>
      </c>
    </row>
    <row r="43" spans="1:126" s="28" customFormat="1" x14ac:dyDescent="0.25">
      <c r="A43" s="50" t="s">
        <v>452</v>
      </c>
      <c r="B43" t="s">
        <v>124</v>
      </c>
      <c r="C43" s="32" t="s">
        <v>423</v>
      </c>
      <c r="D43" s="28" t="s">
        <v>453</v>
      </c>
      <c r="E43" s="1">
        <v>56000</v>
      </c>
      <c r="F43" s="1">
        <v>1607.2</v>
      </c>
      <c r="G43" s="1">
        <v>2733.96</v>
      </c>
      <c r="H43" s="1">
        <v>1702.4</v>
      </c>
      <c r="I43" s="1">
        <v>25</v>
      </c>
      <c r="J43" s="1">
        <v>6218.56</v>
      </c>
      <c r="K43" s="1">
        <v>49781.440000000002</v>
      </c>
    </row>
    <row r="44" spans="1:126" x14ac:dyDescent="0.25">
      <c r="A44" s="50" t="s">
        <v>454</v>
      </c>
      <c r="B44" t="s">
        <v>261</v>
      </c>
      <c r="C44" s="32" t="s">
        <v>423</v>
      </c>
      <c r="D44" s="28" t="s">
        <v>453</v>
      </c>
      <c r="E44" s="1">
        <v>89500</v>
      </c>
      <c r="F44" s="1">
        <v>2568.65</v>
      </c>
      <c r="G44" s="1">
        <v>9635.51</v>
      </c>
      <c r="H44" s="1">
        <v>2720.8</v>
      </c>
      <c r="I44" s="1">
        <v>25</v>
      </c>
      <c r="J44" s="1">
        <v>16975.14</v>
      </c>
      <c r="K44" s="1">
        <v>72524.86</v>
      </c>
    </row>
    <row r="45" spans="1:126" x14ac:dyDescent="0.25">
      <c r="A45" s="50" t="s">
        <v>467</v>
      </c>
      <c r="B45" t="s">
        <v>468</v>
      </c>
      <c r="C45" s="32" t="s">
        <v>423</v>
      </c>
      <c r="D45" s="28" t="s">
        <v>453</v>
      </c>
      <c r="E45" s="1">
        <v>56000</v>
      </c>
      <c r="G45" s="1">
        <v>2733.96</v>
      </c>
      <c r="H45" s="1">
        <v>1702.4</v>
      </c>
      <c r="I45" s="1">
        <v>25</v>
      </c>
      <c r="J45" s="1">
        <v>6471.06</v>
      </c>
      <c r="K45" s="1">
        <v>49528.94</v>
      </c>
    </row>
    <row r="46" spans="1:126" x14ac:dyDescent="0.25">
      <c r="A46" s="3" t="s">
        <v>13</v>
      </c>
      <c r="B46" s="3">
        <v>4</v>
      </c>
      <c r="C46" s="34"/>
      <c r="D46" s="3"/>
      <c r="E46" s="4">
        <f>SUM(E42:E42)+E48+E43+E44+E45</f>
        <v>347000</v>
      </c>
      <c r="F46" s="4">
        <f>SUM(F42:F42)+F48+F43+F44</f>
        <v>8351.7000000000007</v>
      </c>
      <c r="G46" s="4">
        <f>SUM(G42:G42)+G48+G43+G44+G45</f>
        <v>27472.9</v>
      </c>
      <c r="H46" s="4">
        <f>SUM(H42:H42)+H48+H43+H44+H45</f>
        <v>10548.8</v>
      </c>
      <c r="I46" s="4">
        <f>SUM(I42:I42)+I48+I43+I44+I45</f>
        <v>697.5</v>
      </c>
      <c r="J46" s="4">
        <f>SUM(J42:J42)+J48+J43+J44+J45</f>
        <v>51255.78</v>
      </c>
      <c r="K46" s="4">
        <f>SUM(K42:K42)+K48+K43+K44+K45</f>
        <v>295744.21999999997</v>
      </c>
    </row>
    <row r="47" spans="1:126" x14ac:dyDescent="0.25">
      <c r="A47" s="6" t="s">
        <v>520</v>
      </c>
      <c r="B47" s="6"/>
      <c r="C47" s="40"/>
      <c r="D47" s="6"/>
      <c r="E47" s="49"/>
      <c r="F47" s="49"/>
      <c r="G47" s="49"/>
      <c r="H47" s="49"/>
      <c r="I47" s="49"/>
      <c r="J47" s="49"/>
      <c r="K47" s="49"/>
    </row>
    <row r="48" spans="1:126" x14ac:dyDescent="0.25">
      <c r="A48" s="51" t="s">
        <v>430</v>
      </c>
      <c r="B48" s="52" t="s">
        <v>261</v>
      </c>
      <c r="C48" s="52" t="s">
        <v>433</v>
      </c>
      <c r="D48" s="95" t="s">
        <v>434</v>
      </c>
      <c r="E48" s="53">
        <v>89500</v>
      </c>
      <c r="F48" s="91">
        <v>2568.65</v>
      </c>
      <c r="G48" s="53">
        <v>9635.51</v>
      </c>
      <c r="H48" s="92">
        <v>2720.8</v>
      </c>
      <c r="I48" s="56">
        <v>277.5</v>
      </c>
      <c r="J48" s="53">
        <v>15202.46</v>
      </c>
      <c r="K48" s="53">
        <v>74297.539999999994</v>
      </c>
    </row>
    <row r="49" spans="1:126" x14ac:dyDescent="0.25">
      <c r="A49" s="3" t="s">
        <v>13</v>
      </c>
      <c r="B49" s="3">
        <v>1</v>
      </c>
      <c r="C49" s="34"/>
      <c r="D49" s="3"/>
      <c r="E49" s="4">
        <f>E48</f>
        <v>89500</v>
      </c>
      <c r="F49" s="4"/>
      <c r="G49" s="4">
        <f>G48</f>
        <v>9635.51</v>
      </c>
      <c r="H49" s="4">
        <f>H48</f>
        <v>2720.8</v>
      </c>
      <c r="I49" s="4">
        <f>I48</f>
        <v>277.5</v>
      </c>
      <c r="J49" s="4">
        <f>J48</f>
        <v>15202.46</v>
      </c>
      <c r="K49" s="4">
        <f>K48</f>
        <v>74297.539999999994</v>
      </c>
    </row>
    <row r="50" spans="1:126" s="5" customFormat="1" x14ac:dyDescent="0.25">
      <c r="A50" s="26"/>
      <c r="B50" s="26"/>
      <c r="C50" s="35"/>
      <c r="D50" s="26"/>
      <c r="E50" s="27"/>
      <c r="F50" s="27"/>
      <c r="G50" s="27"/>
      <c r="H50" s="27"/>
      <c r="I50" s="27"/>
      <c r="J50" s="27"/>
      <c r="K50" s="27"/>
    </row>
    <row r="51" spans="1:126" s="14" customFormat="1" x14ac:dyDescent="0.25">
      <c r="A51" s="97" t="s">
        <v>392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</row>
    <row r="52" spans="1:126" s="3" customFormat="1" x14ac:dyDescent="0.25">
      <c r="A52" t="s">
        <v>16</v>
      </c>
      <c r="B52" t="s">
        <v>17</v>
      </c>
      <c r="C52" s="32" t="s">
        <v>423</v>
      </c>
      <c r="D52" t="s">
        <v>286</v>
      </c>
      <c r="E52" s="1">
        <v>133000</v>
      </c>
      <c r="F52" s="1">
        <v>3817.1</v>
      </c>
      <c r="G52" s="1">
        <v>19867.79</v>
      </c>
      <c r="H52" s="1">
        <f t="shared" ref="H52" si="18">E52*0.0304</f>
        <v>4043.2</v>
      </c>
      <c r="I52" s="1">
        <v>25</v>
      </c>
      <c r="J52" s="1">
        <v>27753.09</v>
      </c>
      <c r="K52" s="1">
        <f>+E52-J52</f>
        <v>105246.91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1:126" s="28" customFormat="1" x14ac:dyDescent="0.25">
      <c r="A53" t="s">
        <v>315</v>
      </c>
      <c r="B53" t="s">
        <v>289</v>
      </c>
      <c r="C53" s="32" t="s">
        <v>423</v>
      </c>
      <c r="D53" t="s">
        <v>286</v>
      </c>
      <c r="E53" s="1">
        <v>26000</v>
      </c>
      <c r="F53" s="1">
        <v>746.2</v>
      </c>
      <c r="G53" s="1">
        <v>0</v>
      </c>
      <c r="H53" s="1">
        <v>790.4</v>
      </c>
      <c r="I53" s="1">
        <v>1875</v>
      </c>
      <c r="J53" s="1">
        <v>3411.6</v>
      </c>
      <c r="K53" s="1">
        <v>22588.400000000001</v>
      </c>
    </row>
    <row r="54" spans="1:126" x14ac:dyDescent="0.25">
      <c r="A54" s="3" t="s">
        <v>13</v>
      </c>
      <c r="B54" s="3">
        <v>2</v>
      </c>
      <c r="C54" s="34"/>
      <c r="D54" s="3"/>
      <c r="E54" s="4">
        <f>SUM(E52:E52)+E53</f>
        <v>159000</v>
      </c>
      <c r="F54" s="4">
        <f>SUM(F52:F52)+F53</f>
        <v>4563.3</v>
      </c>
      <c r="G54" s="4">
        <f t="shared" ref="G54" si="19">SUM(G52:G52)</f>
        <v>19867.79</v>
      </c>
      <c r="H54" s="4">
        <f>SUM(H52:H52)+H53</f>
        <v>4833.6000000000004</v>
      </c>
      <c r="I54" s="4">
        <f>SUM(I52:I52)+I53</f>
        <v>1900</v>
      </c>
      <c r="J54" s="4">
        <f>SUM(J52:J52)+J53</f>
        <v>31164.69</v>
      </c>
      <c r="K54" s="4">
        <f>SUM(K52:K52)+K53</f>
        <v>127835.31</v>
      </c>
    </row>
    <row r="55" spans="1:126" x14ac:dyDescent="0.25">
      <c r="A55" s="26"/>
      <c r="B55" s="26"/>
      <c r="C55" s="35"/>
      <c r="D55" s="26"/>
      <c r="E55" s="27"/>
      <c r="F55" s="27"/>
      <c r="G55" s="27"/>
      <c r="H55" s="27"/>
      <c r="I55" s="27"/>
      <c r="J55" s="27"/>
      <c r="K55" s="27"/>
    </row>
    <row r="56" spans="1:126" x14ac:dyDescent="0.25">
      <c r="A56" s="97" t="s">
        <v>14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</row>
    <row r="57" spans="1:126" x14ac:dyDescent="0.25">
      <c r="A57" t="s">
        <v>26</v>
      </c>
      <c r="B57" t="s">
        <v>27</v>
      </c>
      <c r="C57" s="32" t="s">
        <v>423</v>
      </c>
      <c r="D57" t="s">
        <v>286</v>
      </c>
      <c r="E57" s="1">
        <v>71000</v>
      </c>
      <c r="F57" s="1">
        <f>E57*0.0287</f>
        <v>2037.7</v>
      </c>
      <c r="G57" s="1">
        <v>5318.63</v>
      </c>
      <c r="H57" s="1">
        <f>E57*0.0304</f>
        <v>2158.4</v>
      </c>
      <c r="I57" s="1">
        <v>1747.62</v>
      </c>
      <c r="J57" s="1">
        <v>11230.35</v>
      </c>
      <c r="K57" s="1">
        <f>E57-J57</f>
        <v>59769.65</v>
      </c>
    </row>
    <row r="58" spans="1:126" s="28" customFormat="1" x14ac:dyDescent="0.25">
      <c r="A58" t="s">
        <v>354</v>
      </c>
      <c r="B58" t="s">
        <v>124</v>
      </c>
      <c r="C58" s="33" t="s">
        <v>423</v>
      </c>
      <c r="D58" t="s">
        <v>286</v>
      </c>
      <c r="E58" s="1">
        <v>35000</v>
      </c>
      <c r="F58" s="1">
        <f>E58*0.0287</f>
        <v>1004.5</v>
      </c>
      <c r="G58" s="1">
        <v>0</v>
      </c>
      <c r="H58" s="1">
        <f t="shared" ref="H58" si="20">E58*0.0304</f>
        <v>1064</v>
      </c>
      <c r="I58" s="1">
        <v>2887.24</v>
      </c>
      <c r="J58" s="1">
        <v>5105.74</v>
      </c>
      <c r="K58" s="1">
        <f>E58-J58</f>
        <v>29894.26</v>
      </c>
    </row>
    <row r="59" spans="1:126" x14ac:dyDescent="0.25">
      <c r="A59" s="3" t="s">
        <v>13</v>
      </c>
      <c r="B59" s="3">
        <v>2</v>
      </c>
      <c r="C59" s="34"/>
      <c r="D59" s="3"/>
      <c r="E59" s="4">
        <f t="shared" ref="E59:K59" si="21">SUM(E57:E58)</f>
        <v>106000</v>
      </c>
      <c r="F59" s="4">
        <f t="shared" si="21"/>
        <v>3042.2</v>
      </c>
      <c r="G59" s="4">
        <f t="shared" si="21"/>
        <v>5318.63</v>
      </c>
      <c r="H59" s="4">
        <f t="shared" si="21"/>
        <v>3222.4</v>
      </c>
      <c r="I59" s="4">
        <f t="shared" si="21"/>
        <v>4634.8599999999997</v>
      </c>
      <c r="J59" s="4">
        <f t="shared" si="21"/>
        <v>16336.09</v>
      </c>
      <c r="K59" s="4">
        <f t="shared" si="21"/>
        <v>89663.91</v>
      </c>
    </row>
    <row r="60" spans="1:126" x14ac:dyDescent="0.25">
      <c r="A60" s="6"/>
      <c r="B60" s="6"/>
      <c r="C60" s="40"/>
      <c r="D60" s="6"/>
      <c r="E60" s="49"/>
      <c r="F60" s="49"/>
      <c r="G60" s="49"/>
      <c r="H60" s="49"/>
      <c r="I60" s="49"/>
      <c r="J60" s="49"/>
      <c r="K60" s="49"/>
    </row>
    <row r="61" spans="1:126" x14ac:dyDescent="0.25">
      <c r="A61" s="6" t="s">
        <v>472</v>
      </c>
      <c r="B61" s="6"/>
      <c r="C61" s="40"/>
      <c r="D61" s="6"/>
      <c r="E61" s="49"/>
      <c r="F61" s="49"/>
      <c r="G61" s="49"/>
      <c r="H61" s="49"/>
      <c r="I61" s="49"/>
      <c r="J61" s="49"/>
      <c r="K61" s="49"/>
    </row>
    <row r="62" spans="1:126" x14ac:dyDescent="0.25">
      <c r="A62" s="61" t="s">
        <v>353</v>
      </c>
      <c r="B62" s="61" t="s">
        <v>124</v>
      </c>
      <c r="C62" s="69" t="s">
        <v>423</v>
      </c>
      <c r="D62" s="61" t="s">
        <v>286</v>
      </c>
      <c r="E62" s="70">
        <v>74000</v>
      </c>
      <c r="F62" s="70"/>
      <c r="G62" s="70">
        <v>6121.2</v>
      </c>
      <c r="H62" s="70">
        <v>2249.6</v>
      </c>
      <c r="I62" s="70">
        <v>25</v>
      </c>
      <c r="J62" s="70">
        <v>10669.6</v>
      </c>
      <c r="K62" s="70">
        <v>63330.400000000001</v>
      </c>
    </row>
    <row r="63" spans="1:126" s="5" customFormat="1" x14ac:dyDescent="0.25">
      <c r="A63" s="3" t="s">
        <v>13</v>
      </c>
      <c r="B63" s="3">
        <v>1</v>
      </c>
      <c r="C63" s="34"/>
      <c r="D63" s="3"/>
      <c r="E63" s="4">
        <f>E62</f>
        <v>74000</v>
      </c>
      <c r="F63" s="4"/>
      <c r="G63" s="4">
        <f>G62</f>
        <v>6121.2</v>
      </c>
      <c r="H63" s="4">
        <f>H62</f>
        <v>2249.6</v>
      </c>
      <c r="I63" s="4">
        <f>I62</f>
        <v>25</v>
      </c>
      <c r="J63" s="4">
        <f>J62</f>
        <v>10669.6</v>
      </c>
      <c r="K63" s="4">
        <f>K62</f>
        <v>63330.400000000001</v>
      </c>
    </row>
    <row r="64" spans="1:126" s="5" customFormat="1" x14ac:dyDescent="0.25">
      <c r="A64" s="2"/>
      <c r="B64" s="2"/>
      <c r="C64" s="36"/>
      <c r="D64" s="2"/>
      <c r="E64" s="83"/>
      <c r="F64" s="83"/>
      <c r="G64" s="83"/>
      <c r="H64" s="83"/>
      <c r="I64" s="83"/>
      <c r="J64" s="83"/>
      <c r="K64" s="83"/>
    </row>
    <row r="65" spans="1:126" s="61" customFormat="1" x14ac:dyDescent="0.25">
      <c r="A65" s="10" t="s">
        <v>210</v>
      </c>
      <c r="B65" s="10"/>
      <c r="C65" s="43"/>
      <c r="D65" s="12"/>
      <c r="E65" s="10"/>
      <c r="F65" s="10"/>
      <c r="G65" s="10"/>
      <c r="H65" s="10"/>
      <c r="I65" s="10"/>
      <c r="J65" s="10"/>
      <c r="K65" s="10"/>
    </row>
    <row r="66" spans="1:126" s="2" customFormat="1" x14ac:dyDescent="0.25">
      <c r="A66" s="5" t="s">
        <v>288</v>
      </c>
      <c r="B66" t="s">
        <v>379</v>
      </c>
      <c r="C66" s="32" t="s">
        <v>424</v>
      </c>
      <c r="D66" t="s">
        <v>286</v>
      </c>
      <c r="E66" s="1">
        <v>35000</v>
      </c>
      <c r="F66" s="1">
        <f>E66*0.0287</f>
        <v>1004.5</v>
      </c>
      <c r="G66" s="1">
        <v>0</v>
      </c>
      <c r="H66" s="1">
        <f>E66*0.0304</f>
        <v>1064</v>
      </c>
      <c r="I66" s="1">
        <v>25</v>
      </c>
      <c r="J66" s="1">
        <v>2243.5</v>
      </c>
      <c r="K66" s="1">
        <f>E66-J66</f>
        <v>32756.5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</row>
    <row r="67" spans="1:126" s="2" customFormat="1" x14ac:dyDescent="0.25">
      <c r="A67" s="5" t="s">
        <v>9</v>
      </c>
      <c r="B67" t="s">
        <v>10</v>
      </c>
      <c r="C67" s="32" t="s">
        <v>423</v>
      </c>
      <c r="D67" t="s">
        <v>286</v>
      </c>
      <c r="E67" s="1">
        <v>32000</v>
      </c>
      <c r="F67" s="1">
        <v>918.4</v>
      </c>
      <c r="G67" s="1">
        <v>0</v>
      </c>
      <c r="H67" s="1">
        <v>972.8</v>
      </c>
      <c r="I67" s="1">
        <v>1375.12</v>
      </c>
      <c r="J67" s="1">
        <v>3416.32</v>
      </c>
      <c r="K67" s="1">
        <v>28583.68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</row>
    <row r="68" spans="1:126" x14ac:dyDescent="0.25">
      <c r="A68" s="5" t="s">
        <v>436</v>
      </c>
      <c r="B68" t="s">
        <v>437</v>
      </c>
      <c r="C68" s="32" t="s">
        <v>423</v>
      </c>
      <c r="D68" t="s">
        <v>286</v>
      </c>
      <c r="E68" s="1">
        <v>44000</v>
      </c>
      <c r="F68" s="1">
        <v>1262.8</v>
      </c>
      <c r="G68" s="1">
        <v>650.15</v>
      </c>
      <c r="H68" s="1">
        <v>1337.6</v>
      </c>
      <c r="I68" s="1">
        <v>2845.24</v>
      </c>
      <c r="J68" s="1">
        <v>6197.79</v>
      </c>
      <c r="K68" s="1">
        <v>37802.21</v>
      </c>
    </row>
    <row r="69" spans="1:126" x14ac:dyDescent="0.25">
      <c r="A69" s="5" t="s">
        <v>213</v>
      </c>
      <c r="B69" t="s">
        <v>248</v>
      </c>
      <c r="C69" s="32" t="s">
        <v>424</v>
      </c>
      <c r="D69" t="s">
        <v>284</v>
      </c>
      <c r="E69" s="1">
        <v>40000</v>
      </c>
      <c r="F69" s="1">
        <f t="shared" ref="F69:F73" si="22">E69*0.0287</f>
        <v>1148</v>
      </c>
      <c r="G69" s="1">
        <v>442.65</v>
      </c>
      <c r="H69" s="1">
        <f t="shared" ref="H69:H73" si="23">E69*0.0304</f>
        <v>1216</v>
      </c>
      <c r="I69" s="1">
        <v>2075</v>
      </c>
      <c r="J69" s="1">
        <v>5031.6499999999996</v>
      </c>
      <c r="K69" s="1">
        <f>E69-J69</f>
        <v>34968.35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</row>
    <row r="70" spans="1:126" x14ac:dyDescent="0.25">
      <c r="A70" s="5" t="s">
        <v>214</v>
      </c>
      <c r="B70" t="s">
        <v>215</v>
      </c>
      <c r="C70" s="32" t="s">
        <v>423</v>
      </c>
      <c r="D70" t="s">
        <v>284</v>
      </c>
      <c r="E70" s="1">
        <v>58000</v>
      </c>
      <c r="F70" s="1">
        <f t="shared" si="22"/>
        <v>1664.6</v>
      </c>
      <c r="G70" s="1">
        <v>2634.27</v>
      </c>
      <c r="H70" s="1">
        <f t="shared" si="23"/>
        <v>1763.2</v>
      </c>
      <c r="I70" s="1">
        <v>3265.24</v>
      </c>
      <c r="J70" s="1">
        <v>9421.08</v>
      </c>
      <c r="K70" s="1">
        <f>E70-J70</f>
        <v>48578.92</v>
      </c>
    </row>
    <row r="71" spans="1:126" x14ac:dyDescent="0.25">
      <c r="A71" s="5" t="s">
        <v>348</v>
      </c>
      <c r="B71" s="21" t="s">
        <v>347</v>
      </c>
      <c r="C71" s="32" t="s">
        <v>424</v>
      </c>
      <c r="D71" s="16" t="s">
        <v>286</v>
      </c>
      <c r="E71" s="1">
        <v>36000</v>
      </c>
      <c r="F71" s="1">
        <f t="shared" si="22"/>
        <v>1033.2</v>
      </c>
      <c r="G71" s="1">
        <v>0</v>
      </c>
      <c r="H71" s="1">
        <f t="shared" si="23"/>
        <v>1094.4000000000001</v>
      </c>
      <c r="I71" s="1">
        <v>187</v>
      </c>
      <c r="J71" s="1">
        <v>2464.6</v>
      </c>
      <c r="K71" s="1">
        <f>+E71-J71</f>
        <v>33535.4</v>
      </c>
    </row>
    <row r="72" spans="1:126" x14ac:dyDescent="0.25">
      <c r="A72" s="5" t="s">
        <v>287</v>
      </c>
      <c r="B72" t="s">
        <v>216</v>
      </c>
      <c r="C72" s="32" t="s">
        <v>424</v>
      </c>
      <c r="D72" t="s">
        <v>286</v>
      </c>
      <c r="E72" s="1">
        <v>28350</v>
      </c>
      <c r="F72" s="1">
        <f t="shared" si="22"/>
        <v>813.65</v>
      </c>
      <c r="G72" s="1">
        <v>0</v>
      </c>
      <c r="H72" s="1">
        <f t="shared" si="23"/>
        <v>861.84</v>
      </c>
      <c r="I72" s="1">
        <v>1434</v>
      </c>
      <c r="J72" s="1">
        <v>3259.49</v>
      </c>
      <c r="K72" s="1">
        <f t="shared" ref="K72:K76" si="24">E72-J72</f>
        <v>25090.51</v>
      </c>
    </row>
    <row r="73" spans="1:126" x14ac:dyDescent="0.25">
      <c r="A73" s="5" t="s">
        <v>302</v>
      </c>
      <c r="B73" t="s">
        <v>301</v>
      </c>
      <c r="C73" s="32" t="s">
        <v>423</v>
      </c>
      <c r="D73" t="s">
        <v>286</v>
      </c>
      <c r="E73" s="1">
        <v>61000</v>
      </c>
      <c r="F73" s="1">
        <f t="shared" si="22"/>
        <v>1750.7</v>
      </c>
      <c r="G73" s="1">
        <v>3674.86</v>
      </c>
      <c r="H73" s="1">
        <f t="shared" si="23"/>
        <v>1854.4</v>
      </c>
      <c r="I73" s="1">
        <v>25</v>
      </c>
      <c r="J73" s="1">
        <v>7454.96</v>
      </c>
      <c r="K73" s="1">
        <f t="shared" si="24"/>
        <v>53545.04</v>
      </c>
    </row>
    <row r="74" spans="1:126" x14ac:dyDescent="0.25">
      <c r="A74" s="5" t="s">
        <v>239</v>
      </c>
      <c r="B74" t="s">
        <v>240</v>
      </c>
      <c r="C74" s="32" t="s">
        <v>424</v>
      </c>
      <c r="D74" t="s">
        <v>286</v>
      </c>
      <c r="E74" s="1">
        <v>50000</v>
      </c>
      <c r="F74" s="1">
        <f t="shared" ref="F74:F75" si="25">E74*0.0287</f>
        <v>1435</v>
      </c>
      <c r="G74" s="1">
        <v>1854</v>
      </c>
      <c r="H74" s="1">
        <f t="shared" ref="H74:H75" si="26">E74*0.0304</f>
        <v>1520</v>
      </c>
      <c r="I74" s="1">
        <v>25</v>
      </c>
      <c r="J74" s="1">
        <v>4984</v>
      </c>
      <c r="K74" s="1">
        <f t="shared" ref="K74:K75" si="27">E74-J74</f>
        <v>45016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</row>
    <row r="75" spans="1:126" x14ac:dyDescent="0.25">
      <c r="A75" s="5" t="s">
        <v>431</v>
      </c>
      <c r="B75" t="s">
        <v>140</v>
      </c>
      <c r="C75" s="32" t="s">
        <v>423</v>
      </c>
      <c r="D75" t="s">
        <v>286</v>
      </c>
      <c r="E75" s="1">
        <v>49000</v>
      </c>
      <c r="F75" s="1">
        <f t="shared" si="25"/>
        <v>1406.3</v>
      </c>
      <c r="G75" s="1">
        <v>1712.87</v>
      </c>
      <c r="H75" s="1">
        <f t="shared" si="26"/>
        <v>1489.6</v>
      </c>
      <c r="I75" s="1">
        <v>277.5</v>
      </c>
      <c r="J75" s="1">
        <v>5036.2700000000004</v>
      </c>
      <c r="K75" s="1">
        <f t="shared" si="27"/>
        <v>43963.73</v>
      </c>
    </row>
    <row r="76" spans="1:126" x14ac:dyDescent="0.25">
      <c r="A76" s="5" t="s">
        <v>382</v>
      </c>
      <c r="B76" t="s">
        <v>372</v>
      </c>
      <c r="C76" s="32" t="s">
        <v>423</v>
      </c>
      <c r="D76" t="s">
        <v>286</v>
      </c>
      <c r="E76" s="1">
        <v>133000</v>
      </c>
      <c r="F76" s="1">
        <v>3817.1</v>
      </c>
      <c r="G76" s="1">
        <v>19867.79</v>
      </c>
      <c r="H76" s="1">
        <v>4043.2</v>
      </c>
      <c r="I76" s="1">
        <v>1355</v>
      </c>
      <c r="J76" s="1">
        <v>29083.09</v>
      </c>
      <c r="K76" s="1">
        <f t="shared" si="24"/>
        <v>103916.91</v>
      </c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</row>
    <row r="77" spans="1:126" x14ac:dyDescent="0.25">
      <c r="A77" s="3" t="s">
        <v>13</v>
      </c>
      <c r="B77" s="3">
        <v>11</v>
      </c>
      <c r="C77" s="34"/>
      <c r="D77" s="3"/>
      <c r="E77" s="4">
        <f t="shared" ref="E77:K77" si="28">SUM(E66:E76)</f>
        <v>566350</v>
      </c>
      <c r="F77" s="4">
        <f t="shared" si="28"/>
        <v>16254.25</v>
      </c>
      <c r="G77" s="4">
        <f t="shared" si="28"/>
        <v>30836.59</v>
      </c>
      <c r="H77" s="4">
        <f t="shared" si="28"/>
        <v>17217.04</v>
      </c>
      <c r="I77" s="4">
        <f t="shared" si="28"/>
        <v>12889.1</v>
      </c>
      <c r="J77" s="4">
        <f t="shared" si="28"/>
        <v>78592.75</v>
      </c>
      <c r="K77" s="4">
        <f t="shared" si="28"/>
        <v>487757.25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</row>
    <row r="78" spans="1:126" x14ac:dyDescent="0.25"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</row>
    <row r="79" spans="1:126" x14ac:dyDescent="0.25">
      <c r="A79" s="10" t="s">
        <v>393</v>
      </c>
      <c r="B79" s="10"/>
      <c r="C79" s="36"/>
      <c r="D79" s="12"/>
      <c r="E79" s="10"/>
      <c r="F79" s="10"/>
      <c r="G79" s="10"/>
      <c r="H79" s="10"/>
      <c r="I79" s="10"/>
      <c r="J79" s="10"/>
      <c r="K79" s="10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</row>
    <row r="80" spans="1:126" x14ac:dyDescent="0.25">
      <c r="A80" s="52" t="s">
        <v>219</v>
      </c>
      <c r="B80" s="52" t="s">
        <v>117</v>
      </c>
      <c r="C80" s="43" t="s">
        <v>423</v>
      </c>
      <c r="D80" s="52" t="s">
        <v>286</v>
      </c>
      <c r="E80" s="55">
        <v>51000</v>
      </c>
      <c r="F80" s="52"/>
      <c r="G80" s="54">
        <v>1995.14</v>
      </c>
      <c r="H80" s="55">
        <v>1550.4</v>
      </c>
      <c r="I80" s="55">
        <v>175</v>
      </c>
      <c r="J80" s="55">
        <v>5184.24</v>
      </c>
      <c r="K80" s="55">
        <v>45815.76</v>
      </c>
    </row>
    <row r="81" spans="1:126" x14ac:dyDescent="0.25">
      <c r="A81" s="3" t="s">
        <v>13</v>
      </c>
      <c r="B81" s="3">
        <v>1</v>
      </c>
      <c r="C81" s="34"/>
      <c r="D81" s="3"/>
      <c r="E81" s="4">
        <f>E80</f>
        <v>51000</v>
      </c>
      <c r="F81" s="4" t="e">
        <f>SUM(#REF!)</f>
        <v>#REF!</v>
      </c>
      <c r="G81" s="4">
        <f>G80</f>
        <v>1995.14</v>
      </c>
      <c r="H81" s="4">
        <f>H80</f>
        <v>1550.4</v>
      </c>
      <c r="I81" s="4">
        <f>I80</f>
        <v>175</v>
      </c>
      <c r="J81" s="4">
        <f>J80</f>
        <v>5184.24</v>
      </c>
      <c r="K81" s="4">
        <f>K80</f>
        <v>45815.76</v>
      </c>
    </row>
    <row r="83" spans="1:126" s="14" customFormat="1" x14ac:dyDescent="0.25">
      <c r="A83" s="10" t="s">
        <v>394</v>
      </c>
      <c r="B83" s="10"/>
      <c r="C83" s="36"/>
      <c r="D83" s="12"/>
      <c r="E83" s="10"/>
      <c r="F83" s="10"/>
      <c r="G83" s="10"/>
      <c r="H83" s="10"/>
      <c r="I83" s="10"/>
      <c r="J83" s="10"/>
      <c r="K83" s="10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</row>
    <row r="84" spans="1:126" x14ac:dyDescent="0.25">
      <c r="A84" t="s">
        <v>217</v>
      </c>
      <c r="B84" t="s">
        <v>218</v>
      </c>
      <c r="C84" s="32" t="s">
        <v>423</v>
      </c>
      <c r="D84" t="s">
        <v>286</v>
      </c>
      <c r="E84" s="1">
        <v>44000</v>
      </c>
      <c r="F84" s="1">
        <f>E84*0.0287</f>
        <v>1262.8</v>
      </c>
      <c r="G84" s="1">
        <v>1007.19</v>
      </c>
      <c r="H84" s="1">
        <f>E84*0.0304</f>
        <v>1337.6</v>
      </c>
      <c r="I84" s="1">
        <v>1245</v>
      </c>
      <c r="J84" s="1">
        <v>5002.59</v>
      </c>
      <c r="K84" s="1">
        <v>38997.410000000003</v>
      </c>
    </row>
    <row r="85" spans="1:126" x14ac:dyDescent="0.25">
      <c r="A85" t="s">
        <v>220</v>
      </c>
      <c r="B85" t="s">
        <v>218</v>
      </c>
      <c r="C85" s="32" t="s">
        <v>424</v>
      </c>
      <c r="D85" t="s">
        <v>284</v>
      </c>
      <c r="E85" s="1">
        <v>45000</v>
      </c>
      <c r="F85" s="1">
        <f t="shared" ref="F85:F88" si="29">E85*0.0287</f>
        <v>1291.5</v>
      </c>
      <c r="G85" s="1">
        <v>1148.33</v>
      </c>
      <c r="H85" s="1">
        <f t="shared" ref="H85:H90" si="30">E85*0.0304</f>
        <v>1368</v>
      </c>
      <c r="I85" s="1">
        <v>277.5</v>
      </c>
      <c r="J85" s="1">
        <v>4235.33</v>
      </c>
      <c r="K85" s="1">
        <f t="shared" ref="K85" si="31">E85-J85</f>
        <v>40764.67</v>
      </c>
    </row>
    <row r="86" spans="1:126" x14ac:dyDescent="0.25">
      <c r="A86" t="s">
        <v>221</v>
      </c>
      <c r="B86" t="s">
        <v>17</v>
      </c>
      <c r="C86" s="32" t="s">
        <v>423</v>
      </c>
      <c r="D86" t="s">
        <v>284</v>
      </c>
      <c r="E86" s="1">
        <v>89500</v>
      </c>
      <c r="F86" s="1">
        <f t="shared" si="29"/>
        <v>2568.65</v>
      </c>
      <c r="G86" s="1">
        <v>9635.51</v>
      </c>
      <c r="H86" s="1">
        <f t="shared" si="30"/>
        <v>2720.8</v>
      </c>
      <c r="I86" s="1">
        <v>1637.5</v>
      </c>
      <c r="J86" s="1">
        <v>16712.46</v>
      </c>
      <c r="K86" s="1">
        <v>72787.539999999994</v>
      </c>
    </row>
    <row r="87" spans="1:126" x14ac:dyDescent="0.25">
      <c r="A87" s="17" t="s">
        <v>350</v>
      </c>
      <c r="B87" s="17" t="s">
        <v>301</v>
      </c>
      <c r="C87" s="37" t="s">
        <v>424</v>
      </c>
      <c r="D87" s="22" t="s">
        <v>286</v>
      </c>
      <c r="E87" s="1">
        <v>51000</v>
      </c>
      <c r="F87" s="1">
        <f t="shared" si="29"/>
        <v>1463.7</v>
      </c>
      <c r="G87" s="1">
        <v>1995.14</v>
      </c>
      <c r="H87" s="1">
        <f t="shared" si="30"/>
        <v>1550.4</v>
      </c>
      <c r="I87" s="1">
        <v>25</v>
      </c>
      <c r="J87" s="1">
        <v>5184.24</v>
      </c>
      <c r="K87" s="1">
        <f t="shared" ref="K87" si="32">E87-J87</f>
        <v>45815.76</v>
      </c>
    </row>
    <row r="88" spans="1:126" x14ac:dyDescent="0.25">
      <c r="A88" s="17" t="s">
        <v>473</v>
      </c>
      <c r="B88" s="17" t="s">
        <v>474</v>
      </c>
      <c r="C88" s="37" t="s">
        <v>424</v>
      </c>
      <c r="D88" s="22" t="s">
        <v>286</v>
      </c>
      <c r="E88" s="1">
        <v>44000</v>
      </c>
      <c r="F88" s="1">
        <f t="shared" si="29"/>
        <v>1262.8</v>
      </c>
      <c r="G88" s="1">
        <v>1007.19</v>
      </c>
      <c r="H88" s="1">
        <f t="shared" si="30"/>
        <v>1337.6</v>
      </c>
      <c r="I88" s="1">
        <v>25</v>
      </c>
      <c r="J88" s="1">
        <v>3782.59</v>
      </c>
      <c r="K88" s="1">
        <v>40217.410000000003</v>
      </c>
    </row>
    <row r="89" spans="1:126" x14ac:dyDescent="0.25">
      <c r="A89" s="17" t="s">
        <v>475</v>
      </c>
      <c r="B89" s="17" t="s">
        <v>474</v>
      </c>
      <c r="C89" s="37" t="s">
        <v>423</v>
      </c>
      <c r="D89" s="22" t="s">
        <v>286</v>
      </c>
      <c r="E89" s="1">
        <v>44000</v>
      </c>
      <c r="G89" s="1">
        <v>1007.19</v>
      </c>
      <c r="H89" s="1">
        <f t="shared" si="30"/>
        <v>1337.6</v>
      </c>
      <c r="I89" s="1">
        <v>25</v>
      </c>
      <c r="J89" s="1">
        <v>3782.59</v>
      </c>
      <c r="K89" s="1">
        <v>40217.410000000003</v>
      </c>
    </row>
    <row r="90" spans="1:126" s="14" customFormat="1" x14ac:dyDescent="0.25">
      <c r="A90" s="17" t="s">
        <v>476</v>
      </c>
      <c r="B90" s="17" t="s">
        <v>474</v>
      </c>
      <c r="C90" s="37" t="s">
        <v>424</v>
      </c>
      <c r="D90" s="22" t="s">
        <v>286</v>
      </c>
      <c r="E90" s="1">
        <v>44000</v>
      </c>
      <c r="F90" s="1"/>
      <c r="G90" s="1">
        <v>1007.19</v>
      </c>
      <c r="H90" s="1">
        <f t="shared" si="30"/>
        <v>1337.6</v>
      </c>
      <c r="I90" s="1">
        <v>25</v>
      </c>
      <c r="J90" s="1">
        <v>3782.59</v>
      </c>
      <c r="K90" s="1">
        <v>40217.410000000003</v>
      </c>
    </row>
    <row r="91" spans="1:126" s="14" customFormat="1" x14ac:dyDescent="0.25">
      <c r="A91" s="3" t="s">
        <v>13</v>
      </c>
      <c r="B91" s="3">
        <v>7</v>
      </c>
      <c r="C91" s="34"/>
      <c r="D91" s="3"/>
      <c r="E91" s="4">
        <f>SUM(E84:E87)+E88+E89+E90</f>
        <v>361500</v>
      </c>
      <c r="F91" s="4">
        <f>SUM(F84:F88)</f>
        <v>7849.45</v>
      </c>
      <c r="G91" s="4">
        <f>SUM(G84:G90)</f>
        <v>16807.740000000002</v>
      </c>
      <c r="H91" s="4">
        <f>SUM(H84:H90)</f>
        <v>10989.6</v>
      </c>
      <c r="I91" s="4">
        <f>SUM(I84:I90)</f>
        <v>3260</v>
      </c>
      <c r="J91" s="4">
        <f>SUM(J84:J90)</f>
        <v>42482.39</v>
      </c>
      <c r="K91" s="4">
        <f>SUM(K84:K90)</f>
        <v>319017.61</v>
      </c>
    </row>
    <row r="92" spans="1:126" s="14" customFormat="1" x14ac:dyDescent="0.25">
      <c r="A92"/>
      <c r="B92"/>
      <c r="C92" s="32"/>
      <c r="D92"/>
      <c r="E92" s="1"/>
      <c r="F92" s="1"/>
      <c r="G92" s="1"/>
      <c r="H92" s="1"/>
      <c r="I92" s="1"/>
      <c r="J92" s="1"/>
      <c r="K92" s="1"/>
    </row>
    <row r="93" spans="1:126" s="14" customFormat="1" x14ac:dyDescent="0.25">
      <c r="A93" s="97" t="s">
        <v>227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</row>
    <row r="94" spans="1:126" x14ac:dyDescent="0.25">
      <c r="A94" t="s">
        <v>365</v>
      </c>
      <c r="B94" s="21" t="s">
        <v>21</v>
      </c>
      <c r="C94" s="32" t="s">
        <v>423</v>
      </c>
      <c r="D94" t="s">
        <v>286</v>
      </c>
      <c r="E94" s="1">
        <v>27500</v>
      </c>
      <c r="F94" s="1">
        <f>E94*0.0287</f>
        <v>789.25</v>
      </c>
      <c r="G94" s="1">
        <v>0</v>
      </c>
      <c r="H94" s="1">
        <f>E94*0.0304</f>
        <v>836</v>
      </c>
      <c r="I94" s="1">
        <v>1427.5</v>
      </c>
      <c r="J94" s="1">
        <v>3052.75</v>
      </c>
      <c r="K94" s="1">
        <f>E94-J94</f>
        <v>24447.25</v>
      </c>
    </row>
    <row r="95" spans="1:126" x14ac:dyDescent="0.25">
      <c r="A95" s="3" t="s">
        <v>13</v>
      </c>
      <c r="B95" s="3">
        <v>1</v>
      </c>
      <c r="C95" s="34"/>
      <c r="D95" s="3"/>
      <c r="E95" s="4">
        <f t="shared" ref="E95:K95" si="33">SUM(E94:E94)</f>
        <v>27500</v>
      </c>
      <c r="F95" s="4">
        <f t="shared" si="33"/>
        <v>789.25</v>
      </c>
      <c r="G95" s="4">
        <f t="shared" si="33"/>
        <v>0</v>
      </c>
      <c r="H95" s="4">
        <f t="shared" si="33"/>
        <v>836</v>
      </c>
      <c r="I95" s="4">
        <f t="shared" si="33"/>
        <v>1427.5</v>
      </c>
      <c r="J95" s="4">
        <f t="shared" si="33"/>
        <v>3052.75</v>
      </c>
      <c r="K95" s="4">
        <f t="shared" si="33"/>
        <v>24447.25</v>
      </c>
    </row>
    <row r="96" spans="1:126" x14ac:dyDescent="0.25">
      <c r="L96"/>
      <c r="M96"/>
      <c r="N96"/>
      <c r="O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x14ac:dyDescent="0.25">
      <c r="A97" s="97" t="s">
        <v>64</v>
      </c>
      <c r="B97" s="97"/>
      <c r="C97" s="97"/>
      <c r="D97" s="97"/>
      <c r="E97" s="97"/>
      <c r="F97" s="97"/>
      <c r="G97" s="97"/>
      <c r="H97" s="97"/>
      <c r="I97" s="97"/>
      <c r="J97" s="97"/>
      <c r="K97" s="97"/>
      <c r="L97"/>
      <c r="M97"/>
      <c r="N97"/>
      <c r="O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x14ac:dyDescent="0.25">
      <c r="A98" t="s">
        <v>65</v>
      </c>
      <c r="B98" t="s">
        <v>438</v>
      </c>
      <c r="C98" s="32" t="s">
        <v>423</v>
      </c>
      <c r="D98" t="s">
        <v>284</v>
      </c>
      <c r="E98" s="1">
        <v>45000</v>
      </c>
      <c r="F98" s="1">
        <f t="shared" ref="F98:F100" si="34">E98*0.0287</f>
        <v>1291.5</v>
      </c>
      <c r="G98" s="1">
        <v>1411.59</v>
      </c>
      <c r="H98" s="1">
        <f t="shared" ref="H98:H100" si="35">E98*0.0304</f>
        <v>1368</v>
      </c>
      <c r="I98" s="1">
        <v>2525.2399999999998</v>
      </c>
      <c r="J98" s="1">
        <v>6248.03</v>
      </c>
      <c r="K98" s="1">
        <f t="shared" ref="K98" si="36">E98-J98</f>
        <v>38751.97</v>
      </c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x14ac:dyDescent="0.25">
      <c r="A99" t="s">
        <v>66</v>
      </c>
      <c r="B99" t="s">
        <v>438</v>
      </c>
      <c r="C99" s="32" t="s">
        <v>423</v>
      </c>
      <c r="D99" t="s">
        <v>284</v>
      </c>
      <c r="E99" s="1">
        <v>76000</v>
      </c>
      <c r="F99" s="1">
        <f t="shared" si="34"/>
        <v>2181.1999999999998</v>
      </c>
      <c r="G99" s="1">
        <v>6497.56</v>
      </c>
      <c r="H99" s="1">
        <f t="shared" si="35"/>
        <v>2310.4</v>
      </c>
      <c r="I99" s="1">
        <v>145</v>
      </c>
      <c r="J99" s="1">
        <f>F99+G99+H99+I99</f>
        <v>11134.16</v>
      </c>
      <c r="K99" s="1">
        <f>E99-J99</f>
        <v>64865.84</v>
      </c>
    </row>
    <row r="100" spans="1:126" x14ac:dyDescent="0.25">
      <c r="A100" t="s">
        <v>268</v>
      </c>
      <c r="B100" t="s">
        <v>438</v>
      </c>
      <c r="C100" s="32" t="s">
        <v>424</v>
      </c>
      <c r="D100" t="s">
        <v>286</v>
      </c>
      <c r="E100" s="1">
        <v>44000</v>
      </c>
      <c r="F100" s="1">
        <f t="shared" si="34"/>
        <v>1262.8</v>
      </c>
      <c r="G100" s="1">
        <v>1007.19</v>
      </c>
      <c r="H100" s="1">
        <f t="shared" si="35"/>
        <v>1337.6</v>
      </c>
      <c r="I100" s="1">
        <v>375.8</v>
      </c>
      <c r="J100" s="1">
        <v>3944.59</v>
      </c>
      <c r="K100" s="1">
        <v>40055.410000000003</v>
      </c>
    </row>
    <row r="101" spans="1:126" x14ac:dyDescent="0.25">
      <c r="A101" s="3" t="s">
        <v>13</v>
      </c>
      <c r="B101" s="3">
        <v>3</v>
      </c>
      <c r="C101" s="34"/>
      <c r="D101" s="3"/>
      <c r="E101" s="4">
        <f t="shared" ref="E101:K101" si="37">SUM(E98:E100)</f>
        <v>165000</v>
      </c>
      <c r="F101" s="4">
        <f t="shared" si="37"/>
        <v>4735.5</v>
      </c>
      <c r="G101" s="4">
        <f t="shared" si="37"/>
        <v>8916.34</v>
      </c>
      <c r="H101" s="4">
        <f t="shared" si="37"/>
        <v>5016</v>
      </c>
      <c r="I101" s="4">
        <f t="shared" si="37"/>
        <v>3046.04</v>
      </c>
      <c r="J101" s="4">
        <f t="shared" si="37"/>
        <v>21326.78</v>
      </c>
      <c r="K101" s="4">
        <f t="shared" si="37"/>
        <v>143673.22</v>
      </c>
    </row>
    <row r="103" spans="1:126" x14ac:dyDescent="0.25">
      <c r="A103" s="97" t="s">
        <v>395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</row>
    <row r="104" spans="1:126" x14ac:dyDescent="0.25">
      <c r="A104" s="17" t="s">
        <v>351</v>
      </c>
      <c r="B104" s="17" t="s">
        <v>380</v>
      </c>
      <c r="C104" s="37" t="s">
        <v>423</v>
      </c>
      <c r="D104" s="22" t="s">
        <v>286</v>
      </c>
      <c r="E104" s="1">
        <v>44000</v>
      </c>
      <c r="F104" s="1">
        <f>E104*0.0287</f>
        <v>1262.8</v>
      </c>
      <c r="G104" s="1">
        <v>1007.19</v>
      </c>
      <c r="H104" s="1">
        <f>E104*0.0304</f>
        <v>1337.6</v>
      </c>
      <c r="I104" s="1">
        <v>1445</v>
      </c>
      <c r="J104" s="1">
        <v>5052.59</v>
      </c>
      <c r="K104" s="1">
        <v>38947.410000000003</v>
      </c>
    </row>
    <row r="105" spans="1:126" x14ac:dyDescent="0.25">
      <c r="A105" t="s">
        <v>30</v>
      </c>
      <c r="B105" t="s">
        <v>333</v>
      </c>
      <c r="C105" s="32" t="s">
        <v>423</v>
      </c>
      <c r="D105" t="s">
        <v>284</v>
      </c>
      <c r="E105" s="1">
        <v>89500</v>
      </c>
      <c r="F105" s="1">
        <f t="shared" ref="F105" si="38">E105*0.0287</f>
        <v>2568.65</v>
      </c>
      <c r="G105" s="1">
        <v>9297.98</v>
      </c>
      <c r="H105" s="1">
        <f t="shared" ref="H105" si="39">E105*0.0304</f>
        <v>2720.8</v>
      </c>
      <c r="I105" s="1">
        <v>9749.26</v>
      </c>
      <c r="J105" s="1">
        <v>15038.71</v>
      </c>
      <c r="K105" s="1">
        <v>74461.289999999994</v>
      </c>
    </row>
    <row r="106" spans="1:126" x14ac:dyDescent="0.25">
      <c r="A106" t="s">
        <v>267</v>
      </c>
      <c r="B106" t="s">
        <v>117</v>
      </c>
      <c r="C106" s="32" t="s">
        <v>423</v>
      </c>
      <c r="D106" t="s">
        <v>286</v>
      </c>
      <c r="E106" s="1">
        <v>66000</v>
      </c>
      <c r="F106" s="1">
        <f>E106*0.0287</f>
        <v>1894.2</v>
      </c>
      <c r="G106" s="1">
        <v>4615.76</v>
      </c>
      <c r="H106" s="1">
        <f>E106*0.0304</f>
        <v>2006.4</v>
      </c>
      <c r="I106" s="1">
        <v>6474.14</v>
      </c>
      <c r="J106" s="1">
        <v>15140.5</v>
      </c>
      <c r="K106" s="1">
        <v>50859.5</v>
      </c>
    </row>
    <row r="107" spans="1:126" s="14" customFormat="1" x14ac:dyDescent="0.25">
      <c r="A107" t="s">
        <v>228</v>
      </c>
      <c r="B107" t="s">
        <v>380</v>
      </c>
      <c r="C107" s="32" t="s">
        <v>423</v>
      </c>
      <c r="D107" t="s">
        <v>284</v>
      </c>
      <c r="E107" s="1">
        <v>44000</v>
      </c>
      <c r="F107" s="1"/>
      <c r="G107" s="1">
        <v>1007.19</v>
      </c>
      <c r="H107" s="1">
        <v>1337.6</v>
      </c>
      <c r="I107" s="1">
        <v>25</v>
      </c>
      <c r="J107" s="1">
        <v>3782.59</v>
      </c>
      <c r="K107" s="1">
        <v>40217.410000000003</v>
      </c>
    </row>
    <row r="108" spans="1:126" x14ac:dyDescent="0.25">
      <c r="A108" s="3" t="s">
        <v>13</v>
      </c>
      <c r="B108" s="3">
        <v>4</v>
      </c>
      <c r="C108" s="34"/>
      <c r="D108" s="3"/>
      <c r="E108" s="4">
        <f>SUM(E103:E106)+E107</f>
        <v>243500</v>
      </c>
      <c r="F108" s="4">
        <f>SUM(F103:F106)</f>
        <v>5725.65</v>
      </c>
      <c r="G108" s="4">
        <f>SUM(G103:G107)</f>
        <v>15928.12</v>
      </c>
      <c r="H108" s="4">
        <f>SUM(H103:H107)</f>
        <v>7402.4</v>
      </c>
      <c r="I108" s="4">
        <f>SUM(I103:I107)</f>
        <v>17693.400000000001</v>
      </c>
      <c r="J108" s="4">
        <f>SUM(J103:J106)+J107</f>
        <v>39014.39</v>
      </c>
      <c r="K108" s="4">
        <f>SUM(K103:K106)+K107</f>
        <v>204485.61</v>
      </c>
    </row>
    <row r="109" spans="1:126" x14ac:dyDescent="0.25"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x14ac:dyDescent="0.25">
      <c r="A110" s="97" t="s">
        <v>396</v>
      </c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x14ac:dyDescent="0.25">
      <c r="A111" t="s">
        <v>28</v>
      </c>
      <c r="B111" t="s">
        <v>29</v>
      </c>
      <c r="C111" s="32" t="s">
        <v>423</v>
      </c>
      <c r="D111" t="s">
        <v>284</v>
      </c>
      <c r="E111" s="1">
        <v>89500</v>
      </c>
      <c r="F111" s="1">
        <f>E111*0.0287</f>
        <v>2568.65</v>
      </c>
      <c r="G111" s="1">
        <v>9297.98</v>
      </c>
      <c r="H111" s="1">
        <f>E111*0.0304</f>
        <v>2720.8</v>
      </c>
      <c r="I111" s="1">
        <v>10896.26</v>
      </c>
      <c r="J111" s="1">
        <v>25483.69</v>
      </c>
      <c r="K111" s="1">
        <f>E111-J111</f>
        <v>64016.31</v>
      </c>
    </row>
    <row r="112" spans="1:126" x14ac:dyDescent="0.25">
      <c r="A112" s="3" t="s">
        <v>13</v>
      </c>
      <c r="B112" s="3">
        <v>1</v>
      </c>
      <c r="C112" s="34"/>
      <c r="D112" s="3"/>
      <c r="E112" s="4">
        <f t="shared" ref="E112:K112" si="40">SUM(E111)</f>
        <v>89500</v>
      </c>
      <c r="F112" s="4">
        <f t="shared" si="40"/>
        <v>2568.65</v>
      </c>
      <c r="G112" s="4">
        <f t="shared" si="40"/>
        <v>9297.98</v>
      </c>
      <c r="H112" s="4">
        <f t="shared" si="40"/>
        <v>2720.8</v>
      </c>
      <c r="I112" s="4">
        <f t="shared" si="40"/>
        <v>10896.26</v>
      </c>
      <c r="J112" s="4">
        <f t="shared" si="40"/>
        <v>25483.69</v>
      </c>
      <c r="K112" s="4">
        <f t="shared" si="40"/>
        <v>64016.31</v>
      </c>
    </row>
    <row r="114" spans="1:126" x14ac:dyDescent="0.25">
      <c r="A114" s="97" t="s">
        <v>397</v>
      </c>
      <c r="B114" s="97"/>
      <c r="C114" s="97"/>
      <c r="D114" s="97"/>
      <c r="E114" s="97"/>
      <c r="F114" s="97"/>
      <c r="G114" s="97"/>
      <c r="H114" s="97"/>
      <c r="I114" s="97"/>
      <c r="J114" s="97"/>
      <c r="K114" s="97"/>
    </row>
    <row r="115" spans="1:126" x14ac:dyDescent="0.25">
      <c r="A115" t="s">
        <v>266</v>
      </c>
      <c r="B115" t="s">
        <v>124</v>
      </c>
      <c r="C115" s="32" t="s">
        <v>423</v>
      </c>
      <c r="D115" t="s">
        <v>286</v>
      </c>
      <c r="E115" s="1">
        <v>76000</v>
      </c>
      <c r="F115" s="1">
        <f>E115*0.0287</f>
        <v>2181.1999999999998</v>
      </c>
      <c r="G115" s="1">
        <v>6497.56</v>
      </c>
      <c r="H115" s="1">
        <f>E115*0.0304</f>
        <v>2310.4</v>
      </c>
      <c r="I115" s="1">
        <v>16952.5</v>
      </c>
      <c r="J115" s="1">
        <v>27951.66</v>
      </c>
      <c r="K115" s="1">
        <v>48048.34</v>
      </c>
    </row>
    <row r="116" spans="1:126" x14ac:dyDescent="0.25">
      <c r="A116" t="s">
        <v>147</v>
      </c>
      <c r="B116" t="s">
        <v>380</v>
      </c>
      <c r="C116" s="32" t="s">
        <v>423</v>
      </c>
      <c r="D116" t="s">
        <v>284</v>
      </c>
      <c r="E116" s="1">
        <v>44000</v>
      </c>
      <c r="F116" s="1">
        <f>E116*0.0287</f>
        <v>1262.8</v>
      </c>
      <c r="G116" s="1">
        <v>1007.19</v>
      </c>
      <c r="H116" s="1">
        <f>E116*0.0304</f>
        <v>1337.6</v>
      </c>
      <c r="I116" s="1">
        <v>1375</v>
      </c>
      <c r="J116" s="1">
        <v>4832.59</v>
      </c>
      <c r="K116" s="1">
        <v>39017.410000000003</v>
      </c>
    </row>
    <row r="117" spans="1:126" x14ac:dyDescent="0.25">
      <c r="A117" t="s">
        <v>469</v>
      </c>
      <c r="B117" t="s">
        <v>124</v>
      </c>
      <c r="C117" s="32" t="s">
        <v>423</v>
      </c>
      <c r="D117" t="s">
        <v>286</v>
      </c>
      <c r="E117" s="1">
        <v>56000</v>
      </c>
      <c r="G117" s="1">
        <v>2733.96</v>
      </c>
      <c r="H117" s="1">
        <v>1702.4</v>
      </c>
      <c r="I117" s="1">
        <v>1965</v>
      </c>
      <c r="J117" s="1">
        <v>5274.6</v>
      </c>
      <c r="K117" s="1">
        <f>E117-J117</f>
        <v>50725.4</v>
      </c>
    </row>
    <row r="118" spans="1:126" x14ac:dyDescent="0.25">
      <c r="A118" s="3" t="s">
        <v>13</v>
      </c>
      <c r="B118" s="3">
        <v>3</v>
      </c>
      <c r="C118" s="34"/>
      <c r="D118" s="3"/>
      <c r="E118" s="4">
        <f>E115+E116+E117</f>
        <v>176000</v>
      </c>
      <c r="F118" s="4">
        <f t="shared" ref="F118" si="41">SUM(F114:F116)</f>
        <v>3444</v>
      </c>
      <c r="G118" s="4">
        <f>SUM(G114:G116)+G117</f>
        <v>10238.709999999999</v>
      </c>
      <c r="H118" s="4">
        <f>SUM(H114:H116)+H117</f>
        <v>5350.4</v>
      </c>
      <c r="I118" s="4">
        <f>SUM(I114:I116)+I117</f>
        <v>20292.5</v>
      </c>
      <c r="J118" s="4">
        <f>SUM(J114:J116)+J117</f>
        <v>38058.85</v>
      </c>
      <c r="K118" s="4">
        <f>SUM(K114:K116)+K117</f>
        <v>137791.15</v>
      </c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20" spans="1:126" x14ac:dyDescent="0.25">
      <c r="A120" s="10" t="s">
        <v>398</v>
      </c>
      <c r="B120" s="10"/>
      <c r="C120" s="36"/>
      <c r="D120" s="12"/>
      <c r="E120" s="10"/>
      <c r="F120" s="10"/>
      <c r="G120" s="10"/>
      <c r="H120" s="10"/>
      <c r="I120" s="10"/>
      <c r="J120" s="10"/>
      <c r="K120" s="10"/>
    </row>
    <row r="121" spans="1:126" x14ac:dyDescent="0.25">
      <c r="A121" t="s">
        <v>281</v>
      </c>
      <c r="B121" t="s">
        <v>202</v>
      </c>
      <c r="C121" s="32" t="s">
        <v>424</v>
      </c>
      <c r="D121" t="s">
        <v>286</v>
      </c>
      <c r="E121" s="1">
        <v>36000</v>
      </c>
      <c r="F121" s="1">
        <f>E121*0.0287</f>
        <v>1033.2</v>
      </c>
      <c r="G121" s="1">
        <v>0</v>
      </c>
      <c r="H121" s="1">
        <v>1094.4000000000001</v>
      </c>
      <c r="I121" s="1">
        <v>4485.92</v>
      </c>
      <c r="J121" s="1">
        <v>5714.72</v>
      </c>
      <c r="K121" s="1">
        <v>30285.279999999999</v>
      </c>
    </row>
    <row r="122" spans="1:126" x14ac:dyDescent="0.25">
      <c r="A122" t="s">
        <v>280</v>
      </c>
      <c r="B122" t="s">
        <v>202</v>
      </c>
      <c r="C122" s="32" t="s">
        <v>423</v>
      </c>
      <c r="D122" t="s">
        <v>286</v>
      </c>
      <c r="E122" s="1">
        <v>36000</v>
      </c>
      <c r="F122" s="1">
        <f>E122*0.0287</f>
        <v>1033.2</v>
      </c>
      <c r="G122" s="1">
        <v>0</v>
      </c>
      <c r="H122" s="1">
        <v>1094.4000000000001</v>
      </c>
      <c r="I122" s="1">
        <v>3037.24</v>
      </c>
      <c r="J122" s="1">
        <v>5164.84</v>
      </c>
      <c r="K122" s="1">
        <v>30835.16</v>
      </c>
    </row>
    <row r="123" spans="1:126" x14ac:dyDescent="0.25">
      <c r="A123" t="s">
        <v>282</v>
      </c>
      <c r="B123" t="s">
        <v>61</v>
      </c>
      <c r="C123" s="32" t="s">
        <v>423</v>
      </c>
      <c r="D123" t="s">
        <v>286</v>
      </c>
      <c r="E123" s="1">
        <v>33000</v>
      </c>
      <c r="F123" s="1">
        <f t="shared" ref="F123:F138" si="42">E123*0.0287</f>
        <v>947.1</v>
      </c>
      <c r="G123" s="1">
        <v>0</v>
      </c>
      <c r="H123" s="1">
        <v>1003.2</v>
      </c>
      <c r="I123" s="1">
        <v>1727.62</v>
      </c>
      <c r="J123" s="1">
        <f t="shared" ref="J123" si="43">+F123+G123+H123+I123</f>
        <v>3677.92</v>
      </c>
      <c r="K123" s="1">
        <f t="shared" ref="K123:K124" si="44">+E123-J123</f>
        <v>29322.080000000002</v>
      </c>
    </row>
    <row r="124" spans="1:126" x14ac:dyDescent="0.25">
      <c r="A124" t="s">
        <v>8</v>
      </c>
      <c r="B124" t="s">
        <v>301</v>
      </c>
      <c r="C124" s="32" t="s">
        <v>423</v>
      </c>
      <c r="D124" t="s">
        <v>286</v>
      </c>
      <c r="E124" s="1">
        <v>71000</v>
      </c>
      <c r="F124" s="1">
        <f t="shared" si="42"/>
        <v>2037.7</v>
      </c>
      <c r="G124" s="1">
        <v>5556.66</v>
      </c>
      <c r="H124" s="1">
        <v>2158.4</v>
      </c>
      <c r="I124" s="1">
        <v>175</v>
      </c>
      <c r="J124" s="1">
        <v>9927.76</v>
      </c>
      <c r="K124" s="1">
        <f t="shared" si="44"/>
        <v>61072.24</v>
      </c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x14ac:dyDescent="0.25">
      <c r="A125" t="s">
        <v>183</v>
      </c>
      <c r="B125" t="s">
        <v>263</v>
      </c>
      <c r="C125" s="32" t="s">
        <v>424</v>
      </c>
      <c r="D125" t="s">
        <v>284</v>
      </c>
      <c r="E125" s="1">
        <v>76000</v>
      </c>
      <c r="F125" s="1">
        <f t="shared" si="42"/>
        <v>2181.1999999999998</v>
      </c>
      <c r="G125" s="1">
        <v>6497.56</v>
      </c>
      <c r="H125" s="1">
        <v>2310.4</v>
      </c>
      <c r="I125" s="1">
        <v>2477</v>
      </c>
      <c r="J125" s="1">
        <v>13466.16</v>
      </c>
      <c r="K125" s="1">
        <v>62533.84</v>
      </c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</row>
    <row r="126" spans="1:126" x14ac:dyDescent="0.25">
      <c r="A126" t="s">
        <v>283</v>
      </c>
      <c r="B126" t="s">
        <v>117</v>
      </c>
      <c r="C126" s="32" t="s">
        <v>424</v>
      </c>
      <c r="D126" t="s">
        <v>286</v>
      </c>
      <c r="E126" s="1">
        <v>75000</v>
      </c>
      <c r="F126" s="1">
        <f t="shared" si="42"/>
        <v>2152.5</v>
      </c>
      <c r="G126" s="1">
        <v>6309.38</v>
      </c>
      <c r="H126" s="1">
        <f t="shared" ref="H126:H138" si="45">E126*0.0304</f>
        <v>2280</v>
      </c>
      <c r="I126" s="1">
        <v>2027.5</v>
      </c>
      <c r="J126" s="1">
        <v>12769.38</v>
      </c>
      <c r="K126" s="1">
        <v>62230.62</v>
      </c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</row>
    <row r="127" spans="1:126" x14ac:dyDescent="0.25">
      <c r="A127" t="s">
        <v>344</v>
      </c>
      <c r="B127" t="s">
        <v>17</v>
      </c>
      <c r="C127" s="32" t="s">
        <v>424</v>
      </c>
      <c r="D127" t="s">
        <v>286</v>
      </c>
      <c r="E127" s="1">
        <v>100000</v>
      </c>
      <c r="F127" s="1">
        <f t="shared" si="42"/>
        <v>2870</v>
      </c>
      <c r="G127" s="1">
        <v>12105.37</v>
      </c>
      <c r="H127" s="1">
        <v>3040</v>
      </c>
      <c r="I127" s="1">
        <v>277.5</v>
      </c>
      <c r="J127" s="1">
        <v>18292.87</v>
      </c>
      <c r="K127" s="1">
        <v>81707.13</v>
      </c>
    </row>
    <row r="128" spans="1:126" x14ac:dyDescent="0.25">
      <c r="A128" t="s">
        <v>189</v>
      </c>
      <c r="B128" t="s">
        <v>19</v>
      </c>
      <c r="C128" s="32" t="s">
        <v>423</v>
      </c>
      <c r="D128" t="s">
        <v>286</v>
      </c>
      <c r="E128" s="1">
        <v>46000</v>
      </c>
      <c r="F128" s="1">
        <f t="shared" si="42"/>
        <v>1320.2</v>
      </c>
      <c r="G128" s="1">
        <v>1289.46</v>
      </c>
      <c r="H128" s="1">
        <f t="shared" si="45"/>
        <v>1398.4</v>
      </c>
      <c r="I128" s="1">
        <v>1425</v>
      </c>
      <c r="J128" s="1">
        <v>5433.06</v>
      </c>
      <c r="K128" s="1">
        <v>40566.94</v>
      </c>
    </row>
    <row r="129" spans="1:126" x14ac:dyDescent="0.25">
      <c r="A129" t="s">
        <v>327</v>
      </c>
      <c r="B129" t="s">
        <v>477</v>
      </c>
      <c r="C129" s="32" t="s">
        <v>423</v>
      </c>
      <c r="D129" t="s">
        <v>286</v>
      </c>
      <c r="E129" s="1">
        <v>36000</v>
      </c>
      <c r="F129" s="1">
        <f t="shared" si="42"/>
        <v>1033.2</v>
      </c>
      <c r="G129" s="1">
        <v>0</v>
      </c>
      <c r="H129" s="1">
        <f t="shared" si="45"/>
        <v>1094.4000000000001</v>
      </c>
      <c r="I129" s="1">
        <v>2125.3000000000002</v>
      </c>
      <c r="J129" s="1">
        <v>4252.8999999999996</v>
      </c>
      <c r="K129" s="1">
        <v>31747.1</v>
      </c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</row>
    <row r="130" spans="1:126" x14ac:dyDescent="0.25">
      <c r="A130" t="s">
        <v>297</v>
      </c>
      <c r="B130" t="s">
        <v>117</v>
      </c>
      <c r="C130" s="32" t="s">
        <v>424</v>
      </c>
      <c r="D130" t="s">
        <v>286</v>
      </c>
      <c r="E130" s="1">
        <v>61000</v>
      </c>
      <c r="F130" s="1">
        <f t="shared" si="42"/>
        <v>1750.7</v>
      </c>
      <c r="G130" s="1">
        <v>3674.86</v>
      </c>
      <c r="H130" s="1">
        <f t="shared" si="45"/>
        <v>1854.4</v>
      </c>
      <c r="I130" s="1">
        <v>3427.5</v>
      </c>
      <c r="J130" s="1">
        <v>10707.46</v>
      </c>
      <c r="K130" s="1">
        <v>50292.54</v>
      </c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</row>
    <row r="131" spans="1:126" x14ac:dyDescent="0.25">
      <c r="A131" t="s">
        <v>478</v>
      </c>
      <c r="B131" t="s">
        <v>23</v>
      </c>
      <c r="C131" s="32" t="s">
        <v>423</v>
      </c>
      <c r="D131" t="s">
        <v>286</v>
      </c>
      <c r="E131" s="1">
        <v>33000</v>
      </c>
      <c r="F131" s="1">
        <f t="shared" si="42"/>
        <v>947.1</v>
      </c>
      <c r="G131" s="1">
        <v>0</v>
      </c>
      <c r="H131" s="1">
        <f t="shared" si="45"/>
        <v>1003.2</v>
      </c>
      <c r="I131" s="1">
        <v>1900</v>
      </c>
      <c r="J131" s="1">
        <v>3850.3</v>
      </c>
      <c r="K131" s="1">
        <v>29149.7</v>
      </c>
    </row>
    <row r="132" spans="1:126" x14ac:dyDescent="0.25">
      <c r="A132" t="s">
        <v>299</v>
      </c>
      <c r="B132" t="s">
        <v>298</v>
      </c>
      <c r="C132" s="32" t="s">
        <v>424</v>
      </c>
      <c r="D132" t="s">
        <v>286</v>
      </c>
      <c r="E132" s="1">
        <v>45000</v>
      </c>
      <c r="F132" s="1">
        <f>E132*0.0287</f>
        <v>1291.5</v>
      </c>
      <c r="G132" s="1">
        <v>945.81</v>
      </c>
      <c r="H132" s="1">
        <f>E132*0.0304</f>
        <v>1368</v>
      </c>
      <c r="I132" s="1">
        <v>6150.12</v>
      </c>
      <c r="J132" s="1">
        <v>9755.43</v>
      </c>
      <c r="K132" s="1">
        <v>35244.57</v>
      </c>
    </row>
    <row r="133" spans="1:126" x14ac:dyDescent="0.25">
      <c r="A133" t="s">
        <v>329</v>
      </c>
      <c r="B133" t="s">
        <v>23</v>
      </c>
      <c r="C133" s="32" t="s">
        <v>424</v>
      </c>
      <c r="D133" t="s">
        <v>286</v>
      </c>
      <c r="E133" s="1">
        <v>33000</v>
      </c>
      <c r="F133" s="1">
        <v>947.1</v>
      </c>
      <c r="G133" s="1">
        <v>0</v>
      </c>
      <c r="H133" s="1">
        <v>1003.2</v>
      </c>
      <c r="I133" s="1">
        <v>3862.24</v>
      </c>
      <c r="J133" s="1">
        <v>5812.54</v>
      </c>
      <c r="K133" s="1">
        <v>27187.46</v>
      </c>
    </row>
    <row r="134" spans="1:126" x14ac:dyDescent="0.25">
      <c r="A134" t="s">
        <v>328</v>
      </c>
      <c r="B134" t="s">
        <v>61</v>
      </c>
      <c r="C134" s="32" t="s">
        <v>424</v>
      </c>
      <c r="D134" t="s">
        <v>286</v>
      </c>
      <c r="E134" s="1">
        <v>33000</v>
      </c>
      <c r="F134" s="1">
        <f>E134*0.0287</f>
        <v>947.1</v>
      </c>
      <c r="G134" s="1">
        <v>0</v>
      </c>
      <c r="H134" s="1">
        <f>E134*0.0304</f>
        <v>1003.2</v>
      </c>
      <c r="I134" s="1">
        <v>1252.5</v>
      </c>
      <c r="J134" s="1">
        <v>3202.8</v>
      </c>
      <c r="K134" s="1">
        <v>29797.200000000001</v>
      </c>
    </row>
    <row r="135" spans="1:126" x14ac:dyDescent="0.25">
      <c r="A135" t="s">
        <v>300</v>
      </c>
      <c r="B135" t="s">
        <v>61</v>
      </c>
      <c r="C135" s="32" t="s">
        <v>424</v>
      </c>
      <c r="D135" t="s">
        <v>286</v>
      </c>
      <c r="E135" s="1">
        <v>46000</v>
      </c>
      <c r="F135" s="1">
        <f>E135*0.0287</f>
        <v>1320.2</v>
      </c>
      <c r="G135" s="1">
        <v>1289.46</v>
      </c>
      <c r="H135" s="1">
        <v>1398.4</v>
      </c>
      <c r="I135" s="1">
        <v>337</v>
      </c>
      <c r="J135" s="1">
        <v>4345.0600000000004</v>
      </c>
      <c r="K135" s="1">
        <f>E135-J135</f>
        <v>41654.94</v>
      </c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</row>
    <row r="136" spans="1:126" x14ac:dyDescent="0.25">
      <c r="A136" t="s">
        <v>331</v>
      </c>
      <c r="B136" t="s">
        <v>204</v>
      </c>
      <c r="C136" s="32" t="s">
        <v>423</v>
      </c>
      <c r="D136" t="s">
        <v>286</v>
      </c>
      <c r="E136" s="1">
        <v>46000</v>
      </c>
      <c r="F136" s="1">
        <f>E136*0.0287</f>
        <v>1320.2</v>
      </c>
      <c r="G136" s="1">
        <v>1289.46</v>
      </c>
      <c r="H136" s="1">
        <v>1398.4</v>
      </c>
      <c r="I136" s="1">
        <v>2587</v>
      </c>
      <c r="J136" s="1">
        <v>6595.06</v>
      </c>
      <c r="K136" s="1">
        <v>39404.94</v>
      </c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</row>
    <row r="137" spans="1:126" x14ac:dyDescent="0.25">
      <c r="A137" t="s">
        <v>330</v>
      </c>
      <c r="B137" t="s">
        <v>130</v>
      </c>
      <c r="C137" s="32" t="s">
        <v>424</v>
      </c>
      <c r="D137" t="s">
        <v>286</v>
      </c>
      <c r="E137" s="1">
        <v>46000</v>
      </c>
      <c r="F137" s="1">
        <f>E137*0.0287</f>
        <v>1320.2</v>
      </c>
      <c r="G137" s="1">
        <v>1289.46</v>
      </c>
      <c r="H137" s="1">
        <f>E137*0.0304</f>
        <v>1398.4</v>
      </c>
      <c r="I137" s="1">
        <v>175</v>
      </c>
      <c r="J137" s="1">
        <f>F137+G137+H137+I137</f>
        <v>4183.0600000000004</v>
      </c>
      <c r="K137" s="1">
        <f>E137-J137</f>
        <v>41816.94</v>
      </c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</row>
    <row r="138" spans="1:126" x14ac:dyDescent="0.25">
      <c r="A138" t="s">
        <v>107</v>
      </c>
      <c r="B138" t="s">
        <v>15</v>
      </c>
      <c r="C138" s="32" t="s">
        <v>424</v>
      </c>
      <c r="D138" t="s">
        <v>286</v>
      </c>
      <c r="E138" s="1">
        <v>21338.85</v>
      </c>
      <c r="F138" s="1">
        <f t="shared" si="42"/>
        <v>612.41999999999996</v>
      </c>
      <c r="G138" s="1">
        <v>0</v>
      </c>
      <c r="H138" s="1">
        <f t="shared" si="45"/>
        <v>648.70000000000005</v>
      </c>
      <c r="I138" s="1">
        <v>175</v>
      </c>
      <c r="J138" s="1">
        <v>1436.12</v>
      </c>
      <c r="K138" s="1">
        <v>19902.73</v>
      </c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</row>
    <row r="139" spans="1:126" x14ac:dyDescent="0.25">
      <c r="A139" s="3" t="s">
        <v>13</v>
      </c>
      <c r="B139" s="3">
        <v>18</v>
      </c>
      <c r="C139" s="34"/>
      <c r="D139" s="3"/>
      <c r="E139" s="4">
        <f>SUM(E121:E136)+E138+E137</f>
        <v>873338.85</v>
      </c>
      <c r="F139" s="4">
        <f t="shared" ref="F139:K139" si="46">SUM(F121:F138)</f>
        <v>25064.82</v>
      </c>
      <c r="G139" s="4">
        <f t="shared" si="46"/>
        <v>40247.480000000003</v>
      </c>
      <c r="H139" s="4">
        <f t="shared" si="46"/>
        <v>26549.5</v>
      </c>
      <c r="I139" s="4">
        <f t="shared" si="46"/>
        <v>37624.44</v>
      </c>
      <c r="J139" s="4">
        <f t="shared" si="46"/>
        <v>128587.44</v>
      </c>
      <c r="K139" s="4">
        <f t="shared" si="46"/>
        <v>744751.41</v>
      </c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</row>
    <row r="140" spans="1:126" x14ac:dyDescent="0.25"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</row>
    <row r="141" spans="1:126" x14ac:dyDescent="0.25">
      <c r="A141" s="10" t="s">
        <v>399</v>
      </c>
      <c r="B141" s="10"/>
      <c r="C141" s="36"/>
      <c r="D141" s="12"/>
      <c r="E141" s="10"/>
      <c r="F141" s="10"/>
      <c r="G141" s="10"/>
      <c r="H141" s="10"/>
      <c r="I141" s="10"/>
      <c r="J141" s="10"/>
      <c r="K141" s="10"/>
    </row>
    <row r="142" spans="1:126" x14ac:dyDescent="0.25">
      <c r="A142" t="s">
        <v>192</v>
      </c>
      <c r="B142" t="s">
        <v>191</v>
      </c>
      <c r="C142" s="32" t="s">
        <v>424</v>
      </c>
      <c r="D142" t="s">
        <v>284</v>
      </c>
      <c r="E142" s="1">
        <v>36000</v>
      </c>
      <c r="F142" s="1">
        <f t="shared" ref="F142:F151" si="47">E142*0.0287</f>
        <v>1033.2</v>
      </c>
      <c r="G142" s="1">
        <v>0</v>
      </c>
      <c r="H142" s="1">
        <f t="shared" ref="H142:H151" si="48">E142*0.0304</f>
        <v>1094.4000000000001</v>
      </c>
      <c r="I142" s="1">
        <v>1427.5</v>
      </c>
      <c r="J142" s="1">
        <f t="shared" ref="J142:J146" si="49">F142+G142+H142+I142</f>
        <v>3555.1</v>
      </c>
      <c r="K142" s="1">
        <f t="shared" ref="K142:K146" si="50">E142-J142</f>
        <v>32444.9</v>
      </c>
    </row>
    <row r="143" spans="1:126" x14ac:dyDescent="0.25">
      <c r="A143" t="s">
        <v>194</v>
      </c>
      <c r="B143" t="s">
        <v>193</v>
      </c>
      <c r="C143" s="32" t="s">
        <v>424</v>
      </c>
      <c r="D143" t="s">
        <v>286</v>
      </c>
      <c r="E143" s="1">
        <v>36000</v>
      </c>
      <c r="F143" s="1">
        <f t="shared" si="47"/>
        <v>1033.2</v>
      </c>
      <c r="G143" s="1">
        <v>0</v>
      </c>
      <c r="H143" s="1">
        <f t="shared" si="48"/>
        <v>1094.4000000000001</v>
      </c>
      <c r="I143" s="1">
        <v>477.5</v>
      </c>
      <c r="J143" s="1">
        <f t="shared" si="49"/>
        <v>2605.1</v>
      </c>
      <c r="K143" s="1">
        <f t="shared" si="50"/>
        <v>33394.9</v>
      </c>
    </row>
    <row r="144" spans="1:126" x14ac:dyDescent="0.25">
      <c r="A144" t="s">
        <v>479</v>
      </c>
      <c r="B144" t="s">
        <v>480</v>
      </c>
      <c r="C144" s="32" t="s">
        <v>423</v>
      </c>
      <c r="D144" t="s">
        <v>286</v>
      </c>
      <c r="E144" s="1">
        <v>36000</v>
      </c>
      <c r="G144" s="1">
        <v>0</v>
      </c>
      <c r="H144" s="1">
        <v>1094.4000000000001</v>
      </c>
      <c r="I144" s="1">
        <v>1125</v>
      </c>
      <c r="J144" s="1">
        <v>3252.6</v>
      </c>
      <c r="K144" s="1">
        <v>32747.4</v>
      </c>
    </row>
    <row r="145" spans="1:11" x14ac:dyDescent="0.25">
      <c r="A145" t="s">
        <v>195</v>
      </c>
      <c r="B145" t="s">
        <v>17</v>
      </c>
      <c r="C145" s="32" t="s">
        <v>423</v>
      </c>
      <c r="D145" t="s">
        <v>284</v>
      </c>
      <c r="E145" s="1">
        <v>81000</v>
      </c>
      <c r="F145" s="1">
        <f t="shared" si="47"/>
        <v>2324.6999999999998</v>
      </c>
      <c r="G145" s="1">
        <v>6628.38</v>
      </c>
      <c r="H145" s="1">
        <f t="shared" si="48"/>
        <v>2462.4</v>
      </c>
      <c r="I145" s="1">
        <v>6397.36</v>
      </c>
      <c r="J145" s="1">
        <v>17812.84</v>
      </c>
      <c r="K145" s="1">
        <v>63187.16</v>
      </c>
    </row>
    <row r="146" spans="1:11" x14ac:dyDescent="0.25">
      <c r="A146" t="s">
        <v>196</v>
      </c>
      <c r="B146" t="s">
        <v>164</v>
      </c>
      <c r="C146" s="32" t="s">
        <v>424</v>
      </c>
      <c r="D146" t="s">
        <v>286</v>
      </c>
      <c r="E146" s="1">
        <v>36000</v>
      </c>
      <c r="F146" s="1">
        <f t="shared" si="47"/>
        <v>1033.2</v>
      </c>
      <c r="G146" s="1">
        <v>0</v>
      </c>
      <c r="H146" s="1">
        <f t="shared" si="48"/>
        <v>1094.4000000000001</v>
      </c>
      <c r="I146" s="1">
        <v>3527.5</v>
      </c>
      <c r="J146" s="1">
        <f t="shared" si="49"/>
        <v>5655.1</v>
      </c>
      <c r="K146" s="1">
        <f t="shared" si="50"/>
        <v>30344.9</v>
      </c>
    </row>
    <row r="147" spans="1:11" x14ac:dyDescent="0.25">
      <c r="A147" t="s">
        <v>197</v>
      </c>
      <c r="B147" t="s">
        <v>193</v>
      </c>
      <c r="C147" s="32" t="s">
        <v>423</v>
      </c>
      <c r="D147" t="s">
        <v>286</v>
      </c>
      <c r="E147" s="1">
        <v>36000</v>
      </c>
      <c r="F147" s="1">
        <f t="shared" si="47"/>
        <v>1033.2</v>
      </c>
      <c r="G147" s="1">
        <v>0</v>
      </c>
      <c r="H147" s="1">
        <f t="shared" si="48"/>
        <v>1094.4000000000001</v>
      </c>
      <c r="I147" s="1">
        <v>4897.62</v>
      </c>
      <c r="J147" s="1">
        <v>7025.22</v>
      </c>
      <c r="K147" s="1">
        <v>28974.78</v>
      </c>
    </row>
    <row r="148" spans="1:11" x14ac:dyDescent="0.25">
      <c r="A148" t="s">
        <v>279</v>
      </c>
      <c r="B148" t="s">
        <v>480</v>
      </c>
      <c r="C148" s="32" t="s">
        <v>424</v>
      </c>
      <c r="D148" t="s">
        <v>286</v>
      </c>
      <c r="E148" s="1">
        <v>45000</v>
      </c>
      <c r="F148" s="1">
        <f t="shared" si="47"/>
        <v>1291.5</v>
      </c>
      <c r="G148" s="1">
        <v>1148.33</v>
      </c>
      <c r="H148" s="1">
        <v>1368</v>
      </c>
      <c r="I148" s="1">
        <v>5470</v>
      </c>
      <c r="J148" s="1">
        <v>9277.83</v>
      </c>
      <c r="K148" s="1">
        <v>35722.17</v>
      </c>
    </row>
    <row r="149" spans="1:11" x14ac:dyDescent="0.25">
      <c r="A149" t="s">
        <v>198</v>
      </c>
      <c r="B149" t="s">
        <v>191</v>
      </c>
      <c r="C149" s="32" t="s">
        <v>424</v>
      </c>
      <c r="D149" t="s">
        <v>286</v>
      </c>
      <c r="E149" s="1">
        <v>44000</v>
      </c>
      <c r="F149" s="1">
        <f t="shared" si="47"/>
        <v>1262.8</v>
      </c>
      <c r="G149" s="1">
        <v>804.67</v>
      </c>
      <c r="H149" s="1">
        <f t="shared" si="48"/>
        <v>1337.6</v>
      </c>
      <c r="I149" s="1">
        <v>3777.62</v>
      </c>
      <c r="J149" s="1">
        <v>7182.69</v>
      </c>
      <c r="K149" s="1">
        <f t="shared" ref="K149" si="51">E149-J149</f>
        <v>36817.31</v>
      </c>
    </row>
    <row r="150" spans="1:11" x14ac:dyDescent="0.25">
      <c r="A150" t="s">
        <v>187</v>
      </c>
      <c r="B150" t="s">
        <v>188</v>
      </c>
      <c r="C150" s="32" t="s">
        <v>424</v>
      </c>
      <c r="D150" t="s">
        <v>286</v>
      </c>
      <c r="E150" s="1">
        <v>61000</v>
      </c>
      <c r="F150" s="1">
        <f t="shared" si="47"/>
        <v>1750.7</v>
      </c>
      <c r="G150" s="1">
        <v>3674.86</v>
      </c>
      <c r="H150" s="1">
        <f t="shared" si="48"/>
        <v>1854.4</v>
      </c>
      <c r="I150" s="1">
        <v>5470</v>
      </c>
      <c r="J150" s="1">
        <v>9277.83</v>
      </c>
      <c r="K150" s="1">
        <v>53292.54</v>
      </c>
    </row>
    <row r="151" spans="1:11" x14ac:dyDescent="0.25">
      <c r="A151" t="s">
        <v>481</v>
      </c>
      <c r="B151" t="s">
        <v>480</v>
      </c>
      <c r="C151" s="32" t="s">
        <v>424</v>
      </c>
      <c r="D151" t="s">
        <v>286</v>
      </c>
      <c r="E151" s="1">
        <v>45000</v>
      </c>
      <c r="F151" s="1">
        <f t="shared" si="47"/>
        <v>1291.5</v>
      </c>
      <c r="G151" s="1">
        <v>1148.33</v>
      </c>
      <c r="H151" s="1">
        <f t="shared" si="48"/>
        <v>1368</v>
      </c>
      <c r="I151" s="1">
        <v>175</v>
      </c>
      <c r="J151" s="1">
        <v>3982.83</v>
      </c>
      <c r="K151" s="1">
        <v>41017.17</v>
      </c>
    </row>
    <row r="152" spans="1:11" x14ac:dyDescent="0.25">
      <c r="A152" s="3" t="s">
        <v>13</v>
      </c>
      <c r="B152" s="3">
        <v>10</v>
      </c>
      <c r="C152" s="34"/>
      <c r="D152" s="3"/>
      <c r="E152" s="4">
        <f t="shared" ref="E152:J152" si="52">SUM(E142:E151)</f>
        <v>456000</v>
      </c>
      <c r="F152" s="4">
        <f t="shared" si="52"/>
        <v>12054</v>
      </c>
      <c r="G152" s="4">
        <f t="shared" si="52"/>
        <v>13404.57</v>
      </c>
      <c r="H152" s="4">
        <f t="shared" si="52"/>
        <v>13862.4</v>
      </c>
      <c r="I152" s="4">
        <f t="shared" si="52"/>
        <v>32745.1</v>
      </c>
      <c r="J152" s="4">
        <f t="shared" si="52"/>
        <v>69627.14</v>
      </c>
      <c r="K152" s="4">
        <f>K142+K143+K144+K145+K146+K147+K148+K149+K150+K151</f>
        <v>387943.23</v>
      </c>
    </row>
    <row r="153" spans="1:11" x14ac:dyDescent="0.25">
      <c r="A153" s="5"/>
      <c r="B153" s="5"/>
      <c r="C153" s="39"/>
      <c r="D153" s="5"/>
      <c r="E153" s="30"/>
      <c r="F153" s="30"/>
      <c r="G153" s="30"/>
      <c r="H153" s="30"/>
      <c r="I153" s="30"/>
      <c r="J153" s="30"/>
      <c r="K153" s="30"/>
    </row>
    <row r="154" spans="1:11" x14ac:dyDescent="0.25">
      <c r="A154" s="10" t="s">
        <v>199</v>
      </c>
      <c r="B154" s="10"/>
      <c r="C154" s="36"/>
      <c r="D154" s="12"/>
      <c r="E154" s="10"/>
      <c r="F154" s="10"/>
      <c r="G154" s="10"/>
      <c r="H154" s="10"/>
      <c r="I154" s="10"/>
      <c r="J154" s="10"/>
      <c r="K154" s="10"/>
    </row>
    <row r="155" spans="1:11" x14ac:dyDescent="0.25">
      <c r="A155" t="s">
        <v>208</v>
      </c>
      <c r="B155" t="s">
        <v>209</v>
      </c>
      <c r="C155" s="32" t="s">
        <v>423</v>
      </c>
      <c r="D155" t="s">
        <v>286</v>
      </c>
      <c r="E155" s="1">
        <v>81000</v>
      </c>
      <c r="F155" s="1">
        <f>E155*0.0287</f>
        <v>2324.6999999999998</v>
      </c>
      <c r="G155" s="1">
        <v>7636.09</v>
      </c>
      <c r="H155" s="1">
        <f>E155*0.0304</f>
        <v>2462.4</v>
      </c>
      <c r="I155" s="1">
        <v>187</v>
      </c>
      <c r="J155" s="1">
        <f>F155+G155+H155+I155</f>
        <v>12610.19</v>
      </c>
      <c r="K155" s="1">
        <f>E155-J155</f>
        <v>68389.81</v>
      </c>
    </row>
    <row r="156" spans="1:11" s="5" customFormat="1" x14ac:dyDescent="0.25">
      <c r="A156" t="s">
        <v>200</v>
      </c>
      <c r="B156" t="s">
        <v>15</v>
      </c>
      <c r="C156" s="32" t="s">
        <v>424</v>
      </c>
      <c r="D156" t="s">
        <v>286</v>
      </c>
      <c r="E156" s="1">
        <v>45000</v>
      </c>
      <c r="F156" s="1">
        <f t="shared" ref="F156:F167" si="53">E156*0.0287</f>
        <v>1291.5</v>
      </c>
      <c r="G156" s="1">
        <v>1148.33</v>
      </c>
      <c r="H156" s="1">
        <v>1368</v>
      </c>
      <c r="I156" s="1">
        <v>4024.1</v>
      </c>
      <c r="J156" s="1">
        <v>7397.83</v>
      </c>
      <c r="K156" s="1">
        <v>37602.17</v>
      </c>
    </row>
    <row r="157" spans="1:11" x14ac:dyDescent="0.25">
      <c r="A157" t="s">
        <v>201</v>
      </c>
      <c r="B157" t="s">
        <v>202</v>
      </c>
      <c r="C157" s="32" t="s">
        <v>424</v>
      </c>
      <c r="D157" t="s">
        <v>286</v>
      </c>
      <c r="E157" s="1">
        <v>33000</v>
      </c>
      <c r="F157" s="1">
        <f t="shared" si="53"/>
        <v>947.1</v>
      </c>
      <c r="G157" s="1">
        <v>0</v>
      </c>
      <c r="H157" s="1">
        <f t="shared" ref="H157:H167" si="54">E157*0.0304</f>
        <v>1003.2</v>
      </c>
      <c r="I157" s="1">
        <v>715</v>
      </c>
      <c r="J157" s="1">
        <f t="shared" ref="J157:J160" si="55">F157+G157+H157+I157</f>
        <v>2665.3</v>
      </c>
      <c r="K157" s="1">
        <f t="shared" ref="K157:K160" si="56">E157-J157</f>
        <v>30334.7</v>
      </c>
    </row>
    <row r="158" spans="1:11" x14ac:dyDescent="0.25">
      <c r="A158" t="s">
        <v>203</v>
      </c>
      <c r="B158" t="s">
        <v>202</v>
      </c>
      <c r="C158" s="32" t="s">
        <v>424</v>
      </c>
      <c r="D158" t="s">
        <v>286</v>
      </c>
      <c r="E158" s="1">
        <v>33000</v>
      </c>
      <c r="F158" s="1">
        <f t="shared" si="53"/>
        <v>947.1</v>
      </c>
      <c r="G158" s="1">
        <v>0</v>
      </c>
      <c r="H158" s="1">
        <f t="shared" si="54"/>
        <v>1003.2</v>
      </c>
      <c r="I158" s="1">
        <v>1777.62</v>
      </c>
      <c r="J158" s="1">
        <v>3727.92</v>
      </c>
      <c r="K158" s="1">
        <v>29272.080000000002</v>
      </c>
    </row>
    <row r="159" spans="1:11" x14ac:dyDescent="0.25">
      <c r="A159" t="s">
        <v>205</v>
      </c>
      <c r="B159" t="s">
        <v>130</v>
      </c>
      <c r="C159" s="32" t="s">
        <v>424</v>
      </c>
      <c r="D159" t="s">
        <v>284</v>
      </c>
      <c r="E159" s="1">
        <v>30450</v>
      </c>
      <c r="F159" s="1">
        <f t="shared" si="53"/>
        <v>873.92</v>
      </c>
      <c r="G159" s="1">
        <v>0</v>
      </c>
      <c r="H159" s="1">
        <v>925.68</v>
      </c>
      <c r="I159" s="1">
        <v>1525.12</v>
      </c>
      <c r="J159" s="1">
        <v>3324.72</v>
      </c>
      <c r="K159" s="1">
        <f t="shared" si="56"/>
        <v>27125.279999999999</v>
      </c>
    </row>
    <row r="160" spans="1:11" x14ac:dyDescent="0.25">
      <c r="A160" t="s">
        <v>206</v>
      </c>
      <c r="B160" t="s">
        <v>207</v>
      </c>
      <c r="C160" s="32" t="s">
        <v>424</v>
      </c>
      <c r="D160" t="s">
        <v>286</v>
      </c>
      <c r="E160" s="1">
        <v>33000</v>
      </c>
      <c r="F160" s="1">
        <f>E160*0.0287</f>
        <v>947.1</v>
      </c>
      <c r="G160" s="1">
        <v>0</v>
      </c>
      <c r="H160" s="1">
        <f>E160*0.0304</f>
        <v>1003.2</v>
      </c>
      <c r="I160" s="1">
        <v>567.5</v>
      </c>
      <c r="J160" s="1">
        <f t="shared" si="55"/>
        <v>2517.8000000000002</v>
      </c>
      <c r="K160" s="1">
        <f t="shared" si="56"/>
        <v>30482.2</v>
      </c>
    </row>
    <row r="161" spans="1:126" x14ac:dyDescent="0.25">
      <c r="A161" t="s">
        <v>238</v>
      </c>
      <c r="B161" t="s">
        <v>204</v>
      </c>
      <c r="C161" s="32" t="s">
        <v>424</v>
      </c>
      <c r="D161" t="s">
        <v>286</v>
      </c>
      <c r="E161" s="1">
        <v>31500</v>
      </c>
      <c r="F161" s="1">
        <f t="shared" si="53"/>
        <v>904.05</v>
      </c>
      <c r="G161" s="1">
        <v>0</v>
      </c>
      <c r="H161" s="1">
        <f t="shared" si="54"/>
        <v>957.6</v>
      </c>
      <c r="I161" s="1">
        <v>1202.5</v>
      </c>
      <c r="J161" s="1">
        <v>3064.15</v>
      </c>
      <c r="K161" s="1">
        <v>28435.85</v>
      </c>
    </row>
    <row r="162" spans="1:126" x14ac:dyDescent="0.25">
      <c r="A162" t="s">
        <v>482</v>
      </c>
      <c r="B162" t="s">
        <v>182</v>
      </c>
      <c r="C162" s="32" t="s">
        <v>423</v>
      </c>
      <c r="D162" t="s">
        <v>286</v>
      </c>
      <c r="E162" s="1">
        <v>41000</v>
      </c>
      <c r="F162" s="1">
        <f t="shared" si="53"/>
        <v>1176.7</v>
      </c>
      <c r="G162" s="1">
        <v>381.27</v>
      </c>
      <c r="H162" s="1">
        <f t="shared" si="54"/>
        <v>1246.4000000000001</v>
      </c>
      <c r="I162" s="1">
        <v>1687.49</v>
      </c>
      <c r="J162" s="1">
        <v>4491.49</v>
      </c>
      <c r="K162" s="1">
        <v>36508.51</v>
      </c>
    </row>
    <row r="163" spans="1:126" x14ac:dyDescent="0.25">
      <c r="A163" t="s">
        <v>184</v>
      </c>
      <c r="B163" t="s">
        <v>483</v>
      </c>
      <c r="C163" s="32" t="s">
        <v>423</v>
      </c>
      <c r="D163" t="s">
        <v>286</v>
      </c>
      <c r="E163" s="1">
        <v>46000</v>
      </c>
      <c r="F163" s="1">
        <f t="shared" si="53"/>
        <v>1320.2</v>
      </c>
      <c r="G163" s="1">
        <v>1289.46</v>
      </c>
      <c r="H163" s="1">
        <f t="shared" si="54"/>
        <v>1398.4</v>
      </c>
      <c r="I163" s="1">
        <v>2505</v>
      </c>
      <c r="J163" s="1">
        <v>6513.06</v>
      </c>
      <c r="K163" s="1">
        <v>39486.94</v>
      </c>
    </row>
    <row r="164" spans="1:126" x14ac:dyDescent="0.25">
      <c r="A164" t="s">
        <v>484</v>
      </c>
      <c r="B164" t="s">
        <v>185</v>
      </c>
      <c r="C164" s="32" t="s">
        <v>423</v>
      </c>
      <c r="D164" t="s">
        <v>286</v>
      </c>
      <c r="E164" s="1">
        <v>61000</v>
      </c>
      <c r="F164" s="1">
        <f t="shared" si="53"/>
        <v>1750.7</v>
      </c>
      <c r="G164" s="1">
        <v>3674.86</v>
      </c>
      <c r="H164" s="1">
        <f t="shared" si="54"/>
        <v>1854.4</v>
      </c>
      <c r="I164" s="1">
        <v>6836.58</v>
      </c>
      <c r="J164" s="1">
        <v>14116.54</v>
      </c>
      <c r="K164" s="1">
        <v>46883.46</v>
      </c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</row>
    <row r="165" spans="1:126" x14ac:dyDescent="0.25">
      <c r="A165" t="s">
        <v>186</v>
      </c>
      <c r="B165" t="s">
        <v>485</v>
      </c>
      <c r="C165" s="32" t="s">
        <v>423</v>
      </c>
      <c r="D165" t="s">
        <v>286</v>
      </c>
      <c r="E165" s="1">
        <v>46000</v>
      </c>
      <c r="F165" s="1">
        <f t="shared" si="53"/>
        <v>1320.2</v>
      </c>
      <c r="G165" s="1">
        <v>1289.46</v>
      </c>
      <c r="H165" s="1">
        <f t="shared" si="54"/>
        <v>1398.4</v>
      </c>
      <c r="I165" s="1">
        <v>2445</v>
      </c>
      <c r="J165" s="1">
        <v>6453.06</v>
      </c>
      <c r="K165" s="1">
        <v>39546.94</v>
      </c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</row>
    <row r="166" spans="1:126" x14ac:dyDescent="0.25">
      <c r="A166" t="s">
        <v>486</v>
      </c>
      <c r="B166" t="s">
        <v>487</v>
      </c>
      <c r="C166" s="32" t="s">
        <v>424</v>
      </c>
      <c r="D166" t="s">
        <v>286</v>
      </c>
      <c r="E166" s="1">
        <v>45000</v>
      </c>
      <c r="F166" s="1">
        <f t="shared" si="53"/>
        <v>1291.5</v>
      </c>
      <c r="G166" s="1">
        <v>743.29</v>
      </c>
      <c r="H166" s="1">
        <f t="shared" si="54"/>
        <v>1368</v>
      </c>
      <c r="I166" s="1">
        <v>2445</v>
      </c>
      <c r="J166" s="1">
        <v>6530.53</v>
      </c>
      <c r="K166" s="1">
        <v>38469.47</v>
      </c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</row>
    <row r="167" spans="1:126" x14ac:dyDescent="0.25">
      <c r="A167" t="s">
        <v>488</v>
      </c>
      <c r="B167" t="s">
        <v>190</v>
      </c>
      <c r="C167" s="32" t="s">
        <v>424</v>
      </c>
      <c r="D167" t="s">
        <v>286</v>
      </c>
      <c r="E167" s="1">
        <v>45000</v>
      </c>
      <c r="F167" s="1">
        <f t="shared" si="53"/>
        <v>1291.5</v>
      </c>
      <c r="G167" s="1">
        <v>1148.33</v>
      </c>
      <c r="H167" s="1">
        <f t="shared" si="54"/>
        <v>1368</v>
      </c>
      <c r="I167" s="1">
        <v>2375</v>
      </c>
      <c r="J167" s="1">
        <v>6182.83</v>
      </c>
      <c r="K167" s="1">
        <v>38817.17</v>
      </c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</row>
    <row r="168" spans="1:126" s="5" customFormat="1" x14ac:dyDescent="0.25">
      <c r="A168" s="65" t="s">
        <v>13</v>
      </c>
      <c r="B168" s="65">
        <v>13</v>
      </c>
      <c r="C168" s="66"/>
      <c r="D168" s="65"/>
      <c r="E168" s="67">
        <f t="shared" ref="E168:J168" si="57">SUM(E155:E167)</f>
        <v>570950</v>
      </c>
      <c r="F168" s="67">
        <f t="shared" si="57"/>
        <v>16386.27</v>
      </c>
      <c r="G168" s="67">
        <f t="shared" si="57"/>
        <v>17311.09</v>
      </c>
      <c r="H168" s="67">
        <f t="shared" si="57"/>
        <v>17356.88</v>
      </c>
      <c r="I168" s="67">
        <f t="shared" si="57"/>
        <v>28292.91</v>
      </c>
      <c r="J168" s="67">
        <f t="shared" si="57"/>
        <v>79595.42</v>
      </c>
      <c r="K168" s="67">
        <f>SUM(K155:K161)+K162+K163+K164+K165+K166+K167</f>
        <v>491354.58</v>
      </c>
    </row>
    <row r="169" spans="1:126" x14ac:dyDescent="0.25">
      <c r="A169" s="6"/>
      <c r="B169" s="6"/>
      <c r="C169" s="40"/>
      <c r="D169" s="6"/>
      <c r="E169" s="49"/>
      <c r="F169" s="49"/>
      <c r="G169" s="49"/>
      <c r="H169" s="49"/>
      <c r="I169" s="49"/>
      <c r="J169" s="49"/>
      <c r="K169" s="4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</row>
    <row r="170" spans="1:126" x14ac:dyDescent="0.25">
      <c r="A170" s="6" t="s">
        <v>489</v>
      </c>
      <c r="B170" s="6"/>
      <c r="C170" s="40"/>
      <c r="D170" s="6"/>
      <c r="E170" s="49"/>
      <c r="F170" s="49"/>
      <c r="G170" s="49"/>
      <c r="H170" s="49"/>
      <c r="I170" s="49"/>
      <c r="J170" s="49"/>
      <c r="K170" s="49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</row>
    <row r="171" spans="1:126" s="68" customFormat="1" x14ac:dyDescent="0.25">
      <c r="A171" s="61" t="s">
        <v>490</v>
      </c>
      <c r="B171" s="61" t="s">
        <v>491</v>
      </c>
      <c r="C171" s="69" t="s">
        <v>423</v>
      </c>
      <c r="D171" s="61" t="s">
        <v>286</v>
      </c>
      <c r="E171" s="70">
        <v>45000</v>
      </c>
      <c r="F171" s="70"/>
      <c r="G171" s="70">
        <v>1148.33</v>
      </c>
      <c r="H171" s="70">
        <v>1368</v>
      </c>
      <c r="I171" s="70">
        <v>125</v>
      </c>
      <c r="J171" s="70">
        <v>3932.83</v>
      </c>
      <c r="K171" s="70">
        <v>41067.17</v>
      </c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</row>
    <row r="172" spans="1:126" s="5" customFormat="1" x14ac:dyDescent="0.25">
      <c r="A172" s="61" t="s">
        <v>492</v>
      </c>
      <c r="B172" s="61" t="s">
        <v>493</v>
      </c>
      <c r="C172" s="69" t="s">
        <v>423</v>
      </c>
      <c r="D172" s="61" t="s">
        <v>286</v>
      </c>
      <c r="E172" s="70">
        <v>32000</v>
      </c>
      <c r="F172" s="70"/>
      <c r="G172" s="70">
        <v>0</v>
      </c>
      <c r="H172" s="70">
        <v>972.8</v>
      </c>
      <c r="I172" s="70">
        <v>1695.12</v>
      </c>
      <c r="J172" s="70">
        <v>3586.32</v>
      </c>
      <c r="K172" s="70">
        <v>28413.68</v>
      </c>
    </row>
    <row r="173" spans="1:126" s="5" customFormat="1" x14ac:dyDescent="0.25">
      <c r="A173" s="61" t="s">
        <v>494</v>
      </c>
      <c r="B173" s="61" t="s">
        <v>493</v>
      </c>
      <c r="C173" s="69" t="s">
        <v>424</v>
      </c>
      <c r="D173" s="61" t="s">
        <v>286</v>
      </c>
      <c r="E173" s="70">
        <v>31500</v>
      </c>
      <c r="F173" s="70"/>
      <c r="G173" s="70">
        <v>0</v>
      </c>
      <c r="H173" s="70">
        <v>957.6</v>
      </c>
      <c r="I173" s="70">
        <v>1727.62</v>
      </c>
      <c r="J173" s="70">
        <v>3589.27</v>
      </c>
      <c r="K173" s="70">
        <v>27910.73</v>
      </c>
    </row>
    <row r="174" spans="1:126" s="61" customFormat="1" x14ac:dyDescent="0.25">
      <c r="A174" s="61" t="s">
        <v>495</v>
      </c>
      <c r="B174" s="61" t="s">
        <v>496</v>
      </c>
      <c r="C174" s="69" t="s">
        <v>423</v>
      </c>
      <c r="D174" s="61" t="s">
        <v>286</v>
      </c>
      <c r="E174" s="70">
        <v>26250</v>
      </c>
      <c r="F174" s="70"/>
      <c r="G174" s="70">
        <v>0</v>
      </c>
      <c r="H174" s="70">
        <v>798</v>
      </c>
      <c r="I174" s="70">
        <v>165</v>
      </c>
      <c r="J174" s="70">
        <v>1716.38</v>
      </c>
      <c r="K174" s="70">
        <v>24533.62</v>
      </c>
    </row>
    <row r="175" spans="1:126" s="61" customFormat="1" x14ac:dyDescent="0.25">
      <c r="A175" s="61" t="s">
        <v>497</v>
      </c>
      <c r="B175" s="61" t="s">
        <v>124</v>
      </c>
      <c r="C175" s="69" t="s">
        <v>423</v>
      </c>
      <c r="D175" s="61" t="s">
        <v>286</v>
      </c>
      <c r="E175" s="70">
        <v>41000</v>
      </c>
      <c r="F175" s="70"/>
      <c r="G175" s="70">
        <v>583.79</v>
      </c>
      <c r="H175" s="70">
        <v>1246.4000000000001</v>
      </c>
      <c r="I175" s="70">
        <v>1422.5</v>
      </c>
      <c r="J175" s="70">
        <v>4429.3900000000003</v>
      </c>
      <c r="K175" s="70">
        <v>36570.61</v>
      </c>
    </row>
    <row r="176" spans="1:126" s="61" customFormat="1" x14ac:dyDescent="0.25">
      <c r="A176" s="61" t="s">
        <v>498</v>
      </c>
      <c r="B176" s="61" t="s">
        <v>17</v>
      </c>
      <c r="C176" s="69" t="s">
        <v>423</v>
      </c>
      <c r="D176" s="61" t="s">
        <v>427</v>
      </c>
      <c r="E176" s="70">
        <v>75000</v>
      </c>
      <c r="F176" s="70"/>
      <c r="G176" s="70">
        <v>6309.38</v>
      </c>
      <c r="H176" s="70">
        <v>2280</v>
      </c>
      <c r="I176" s="70">
        <v>25</v>
      </c>
      <c r="J176" s="70">
        <v>10766.88</v>
      </c>
      <c r="K176" s="70">
        <v>64233.120000000003</v>
      </c>
    </row>
    <row r="177" spans="1:126" s="61" customFormat="1" x14ac:dyDescent="0.25">
      <c r="A177" s="85" t="s">
        <v>13</v>
      </c>
      <c r="B177" s="85">
        <v>6</v>
      </c>
      <c r="C177" s="86"/>
      <c r="D177" s="85"/>
      <c r="E177" s="87">
        <f>E171+E172+E173+E174+E175+E176</f>
        <v>250750</v>
      </c>
      <c r="F177" s="87"/>
      <c r="G177" s="87">
        <f>G171+G172+G173+G174+G175+G176</f>
        <v>8041.5</v>
      </c>
      <c r="H177" s="87">
        <f>H171+H172+H173+H174+H175+H176</f>
        <v>7622.8</v>
      </c>
      <c r="I177" s="87">
        <f>I171+I172+I173+I174+I175+I176</f>
        <v>5160.24</v>
      </c>
      <c r="J177" s="87">
        <f>J172+J171+J173+J174+J175+J176</f>
        <v>28021.07</v>
      </c>
      <c r="K177" s="87">
        <f>K171+K172+K173+K174+K175+K176</f>
        <v>222728.93</v>
      </c>
    </row>
    <row r="178" spans="1:126" s="61" customFormat="1" x14ac:dyDescent="0.25">
      <c r="A178" s="88" t="s">
        <v>499</v>
      </c>
      <c r="B178" s="88"/>
      <c r="C178" s="89"/>
      <c r="D178" s="88"/>
      <c r="E178" s="90"/>
      <c r="F178" s="90"/>
      <c r="G178" s="90"/>
      <c r="H178" s="90"/>
      <c r="I178" s="90"/>
      <c r="J178" s="90"/>
      <c r="K178" s="90"/>
    </row>
    <row r="179" spans="1:126" s="61" customFormat="1" x14ac:dyDescent="0.25">
      <c r="A179" s="29" t="s">
        <v>500</v>
      </c>
      <c r="B179" s="29" t="s">
        <v>289</v>
      </c>
      <c r="C179" s="84" t="s">
        <v>423</v>
      </c>
      <c r="D179" s="29" t="s">
        <v>286</v>
      </c>
      <c r="E179" s="48">
        <v>32000</v>
      </c>
      <c r="F179" s="48"/>
      <c r="G179" s="48">
        <v>0</v>
      </c>
      <c r="H179" s="48">
        <v>972.8</v>
      </c>
      <c r="I179" s="48">
        <v>2175</v>
      </c>
      <c r="J179" s="48">
        <v>4066.2</v>
      </c>
      <c r="K179" s="48">
        <v>27933.8</v>
      </c>
    </row>
    <row r="180" spans="1:126" s="85" customFormat="1" x14ac:dyDescent="0.25">
      <c r="A180" s="29" t="s">
        <v>172</v>
      </c>
      <c r="B180" s="29" t="s">
        <v>501</v>
      </c>
      <c r="C180" s="84" t="s">
        <v>423</v>
      </c>
      <c r="D180" s="29" t="s">
        <v>286</v>
      </c>
      <c r="E180" s="48">
        <v>45000</v>
      </c>
      <c r="F180" s="48"/>
      <c r="G180" s="48">
        <v>1148.33</v>
      </c>
      <c r="H180" s="48">
        <v>1368</v>
      </c>
      <c r="I180" s="48">
        <v>1650</v>
      </c>
      <c r="J180" s="48">
        <v>5457.83</v>
      </c>
      <c r="K180" s="48">
        <v>39542.17</v>
      </c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</row>
    <row r="181" spans="1:126" s="88" customFormat="1" x14ac:dyDescent="0.25">
      <c r="A181" s="29" t="s">
        <v>502</v>
      </c>
      <c r="B181" s="29" t="s">
        <v>501</v>
      </c>
      <c r="C181" s="84" t="s">
        <v>423</v>
      </c>
      <c r="D181" s="29" t="s">
        <v>286</v>
      </c>
      <c r="E181" s="48">
        <v>45000</v>
      </c>
      <c r="F181" s="48"/>
      <c r="G181" s="48">
        <v>1148.33</v>
      </c>
      <c r="H181" s="48">
        <v>1368</v>
      </c>
      <c r="I181" s="48">
        <v>175</v>
      </c>
      <c r="J181" s="48">
        <v>3982.83</v>
      </c>
      <c r="K181" s="48">
        <v>41017.17</v>
      </c>
    </row>
    <row r="182" spans="1:126" s="29" customFormat="1" x14ac:dyDescent="0.25">
      <c r="A182" s="29" t="s">
        <v>503</v>
      </c>
      <c r="B182" s="29" t="s">
        <v>477</v>
      </c>
      <c r="C182" s="84" t="s">
        <v>423</v>
      </c>
      <c r="D182" s="29" t="s">
        <v>286</v>
      </c>
      <c r="E182" s="48">
        <v>35000</v>
      </c>
      <c r="F182" s="48"/>
      <c r="G182" s="48">
        <v>0</v>
      </c>
      <c r="H182" s="48">
        <v>1064</v>
      </c>
      <c r="I182" s="48">
        <v>175</v>
      </c>
      <c r="J182" s="48">
        <v>2243.5</v>
      </c>
      <c r="K182" s="48">
        <v>32756.5</v>
      </c>
    </row>
    <row r="183" spans="1:126" s="29" customFormat="1" x14ac:dyDescent="0.25">
      <c r="A183" s="29" t="s">
        <v>527</v>
      </c>
      <c r="B183" s="29" t="s">
        <v>17</v>
      </c>
      <c r="C183" s="84" t="s">
        <v>423</v>
      </c>
      <c r="D183" s="29" t="s">
        <v>286</v>
      </c>
      <c r="E183" s="48">
        <v>123500</v>
      </c>
      <c r="F183" s="48"/>
      <c r="G183" s="48">
        <v>17633.16</v>
      </c>
      <c r="H183" s="48">
        <v>3754.4</v>
      </c>
      <c r="I183" s="48">
        <v>25</v>
      </c>
      <c r="J183" s="48">
        <v>24957.01</v>
      </c>
      <c r="K183" s="48">
        <v>98542.99</v>
      </c>
    </row>
    <row r="184" spans="1:126" s="44" customFormat="1" x14ac:dyDescent="0.25">
      <c r="A184" s="85" t="s">
        <v>13</v>
      </c>
      <c r="B184" s="85">
        <v>5</v>
      </c>
      <c r="C184" s="86"/>
      <c r="D184" s="85"/>
      <c r="E184" s="87">
        <f>E179+E180+E181+E182+E183</f>
        <v>280500</v>
      </c>
      <c r="F184" s="87"/>
      <c r="G184" s="87">
        <f>G179+G180+G181+G182+G183</f>
        <v>19929.82</v>
      </c>
      <c r="H184" s="87">
        <f>H179+H180+H181+H182+H183</f>
        <v>8527.2000000000007</v>
      </c>
      <c r="I184" s="87">
        <f>I179+I180+I181+I182+I183</f>
        <v>4200</v>
      </c>
      <c r="J184" s="87">
        <f>J179+J180+J181+J182+J183</f>
        <v>40707.370000000003</v>
      </c>
      <c r="K184" s="87">
        <f>K180+K179+K181+K182+K183</f>
        <v>239792.63</v>
      </c>
    </row>
    <row r="185" spans="1:126" s="29" customFormat="1" x14ac:dyDescent="0.25">
      <c r="A185" s="120" t="s">
        <v>96</v>
      </c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</row>
    <row r="186" spans="1:126" s="29" customFormat="1" x14ac:dyDescent="0.25">
      <c r="A186" t="s">
        <v>99</v>
      </c>
      <c r="B186" t="s">
        <v>100</v>
      </c>
      <c r="C186" s="32" t="s">
        <v>424</v>
      </c>
      <c r="D186" t="s">
        <v>286</v>
      </c>
      <c r="E186" s="1">
        <v>60000</v>
      </c>
      <c r="F186" s="1">
        <f t="shared" ref="F186" si="58">E186*0.0287</f>
        <v>1722</v>
      </c>
      <c r="G186" s="1">
        <v>3486.68</v>
      </c>
      <c r="H186" s="1">
        <f t="shared" ref="H186" si="59">E186*0.0304</f>
        <v>1824</v>
      </c>
      <c r="I186" s="1">
        <v>427.5</v>
      </c>
      <c r="J186" s="1">
        <v>7460.18</v>
      </c>
      <c r="K186" s="1">
        <f t="shared" ref="K186" si="60">E186-J186</f>
        <v>52539.82</v>
      </c>
    </row>
    <row r="187" spans="1:126" s="85" customFormat="1" x14ac:dyDescent="0.25">
      <c r="A187" t="s">
        <v>367</v>
      </c>
      <c r="B187" s="21" t="s">
        <v>124</v>
      </c>
      <c r="C187" s="32" t="s">
        <v>423</v>
      </c>
      <c r="D187" t="s">
        <v>286</v>
      </c>
      <c r="E187" s="1">
        <v>42000</v>
      </c>
      <c r="F187" s="1">
        <f>E187*0.0287</f>
        <v>1205.4000000000001</v>
      </c>
      <c r="G187" s="1">
        <v>724.92</v>
      </c>
      <c r="H187" s="1">
        <f>E187*0.0304</f>
        <v>1276.8</v>
      </c>
      <c r="I187" s="1">
        <v>25</v>
      </c>
      <c r="J187" s="1">
        <v>3232.12</v>
      </c>
      <c r="K187" s="1">
        <v>38767.879999999997</v>
      </c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</row>
    <row r="188" spans="1:126" x14ac:dyDescent="0.25">
      <c r="A188" t="s">
        <v>50</v>
      </c>
      <c r="B188" s="21" t="s">
        <v>347</v>
      </c>
      <c r="C188" s="32" t="s">
        <v>423</v>
      </c>
      <c r="D188" t="s">
        <v>286</v>
      </c>
      <c r="E188" s="1">
        <v>31500</v>
      </c>
      <c r="G188" s="1">
        <v>0</v>
      </c>
      <c r="H188" s="1">
        <v>957.6</v>
      </c>
      <c r="I188" s="1">
        <v>884.99</v>
      </c>
      <c r="J188" s="1">
        <v>2746.64</v>
      </c>
      <c r="K188" s="1">
        <v>28753.360000000001</v>
      </c>
    </row>
    <row r="189" spans="1:126" x14ac:dyDescent="0.25">
      <c r="A189" s="3" t="s">
        <v>13</v>
      </c>
      <c r="B189" s="3">
        <v>3</v>
      </c>
      <c r="C189" s="34"/>
      <c r="D189" s="3"/>
      <c r="E189" s="4">
        <f>SUM(E186:E188)</f>
        <v>133500</v>
      </c>
      <c r="F189" s="4">
        <f>SUM(F186:F187)</f>
        <v>2927.4</v>
      </c>
      <c r="G189" s="4">
        <f>SUM(G186:G188)</f>
        <v>4211.6000000000004</v>
      </c>
      <c r="H189" s="4">
        <f>SUM(H186:H187)+H188</f>
        <v>4058.4</v>
      </c>
      <c r="I189" s="4">
        <f>SUM(I186:I188)</f>
        <v>1337.49</v>
      </c>
      <c r="J189" s="4">
        <f>SUM(J186:J187)+J188</f>
        <v>13438.94</v>
      </c>
      <c r="K189" s="4">
        <f>SUM(K186:K187)+K188</f>
        <v>120061.06</v>
      </c>
    </row>
    <row r="190" spans="1:126" x14ac:dyDescent="0.25">
      <c r="A190" s="6"/>
      <c r="B190" s="6"/>
      <c r="C190" s="40"/>
      <c r="D190" s="6"/>
      <c r="E190" s="49"/>
      <c r="F190" s="49"/>
      <c r="G190" s="49"/>
      <c r="H190" s="49"/>
      <c r="I190" s="49"/>
      <c r="J190" s="49"/>
      <c r="K190" s="49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</row>
    <row r="191" spans="1:126" x14ac:dyDescent="0.25">
      <c r="A191" s="6" t="s">
        <v>504</v>
      </c>
      <c r="B191" s="6"/>
      <c r="C191" s="40"/>
      <c r="D191" s="6"/>
      <c r="E191" s="49"/>
      <c r="F191" s="49"/>
      <c r="G191" s="49"/>
      <c r="H191" s="49"/>
      <c r="I191" s="49"/>
      <c r="J191" s="49"/>
      <c r="K191" s="49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</row>
    <row r="192" spans="1:126" x14ac:dyDescent="0.25">
      <c r="A192" s="61" t="s">
        <v>97</v>
      </c>
      <c r="B192" s="61" t="s">
        <v>98</v>
      </c>
      <c r="C192" s="69" t="s">
        <v>423</v>
      </c>
      <c r="D192" s="61" t="s">
        <v>284</v>
      </c>
      <c r="E192" s="70">
        <v>101000</v>
      </c>
      <c r="F192" s="70"/>
      <c r="G192" s="70">
        <v>12340.59</v>
      </c>
      <c r="H192" s="70">
        <v>3070.4</v>
      </c>
      <c r="I192" s="70">
        <v>175</v>
      </c>
      <c r="J192" s="70">
        <v>18484.689999999999</v>
      </c>
      <c r="K192" s="70">
        <v>82515.31</v>
      </c>
    </row>
    <row r="193" spans="1:126" s="6" customFormat="1" x14ac:dyDescent="0.25">
      <c r="A193" s="65" t="s">
        <v>13</v>
      </c>
      <c r="B193" s="65">
        <v>1</v>
      </c>
      <c r="C193" s="66"/>
      <c r="D193" s="65"/>
      <c r="E193" s="67">
        <f>E192</f>
        <v>101000</v>
      </c>
      <c r="F193" s="67"/>
      <c r="G193" s="67">
        <f>G192</f>
        <v>12340.59</v>
      </c>
      <c r="H193" s="67">
        <f>H192</f>
        <v>3070.4</v>
      </c>
      <c r="I193" s="67">
        <f>I192</f>
        <v>175</v>
      </c>
      <c r="J193" s="67">
        <f>J192</f>
        <v>18484.689999999999</v>
      </c>
      <c r="K193" s="67">
        <f>K192</f>
        <v>82515.31</v>
      </c>
    </row>
    <row r="194" spans="1:126" s="5" customFormat="1" x14ac:dyDescent="0.25">
      <c r="A194" s="97" t="s">
        <v>400</v>
      </c>
      <c r="B194" s="97"/>
      <c r="C194" s="97"/>
      <c r="D194" s="97"/>
      <c r="E194" s="97"/>
      <c r="F194" s="97"/>
      <c r="G194" s="97"/>
      <c r="H194" s="97"/>
      <c r="I194" s="97"/>
      <c r="J194" s="97"/>
      <c r="K194" s="97"/>
    </row>
    <row r="195" spans="1:126" s="61" customFormat="1" x14ac:dyDescent="0.25">
      <c r="A195" t="s">
        <v>291</v>
      </c>
      <c r="B195" t="s">
        <v>76</v>
      </c>
      <c r="C195" s="32" t="s">
        <v>423</v>
      </c>
      <c r="D195" t="s">
        <v>286</v>
      </c>
      <c r="E195" s="1">
        <v>19800</v>
      </c>
      <c r="F195" s="1">
        <f>E195*0.0287</f>
        <v>568.26</v>
      </c>
      <c r="G195" s="1">
        <v>0</v>
      </c>
      <c r="H195" s="1">
        <f>E195*0.0304</f>
        <v>601.91999999999996</v>
      </c>
      <c r="I195" s="1">
        <v>337</v>
      </c>
      <c r="J195" s="1">
        <f>F195+G195+H195+I195</f>
        <v>1507.18</v>
      </c>
      <c r="K195" s="1">
        <f>E195-J195</f>
        <v>18292.82</v>
      </c>
    </row>
    <row r="196" spans="1:126" x14ac:dyDescent="0.25">
      <c r="A196" t="s">
        <v>432</v>
      </c>
      <c r="B196" t="s">
        <v>76</v>
      </c>
      <c r="C196" s="32" t="s">
        <v>423</v>
      </c>
      <c r="D196" t="s">
        <v>286</v>
      </c>
      <c r="E196" s="1">
        <v>25544</v>
      </c>
      <c r="F196" s="1">
        <v>1435</v>
      </c>
      <c r="G196" s="1">
        <v>0</v>
      </c>
      <c r="H196" s="1">
        <v>776.54</v>
      </c>
      <c r="I196" s="1">
        <v>25</v>
      </c>
      <c r="J196" s="1">
        <v>1534.65</v>
      </c>
      <c r="K196" s="1">
        <v>24009.35</v>
      </c>
    </row>
    <row r="197" spans="1:126" x14ac:dyDescent="0.25">
      <c r="A197" t="s">
        <v>401</v>
      </c>
      <c r="B197" t="s">
        <v>76</v>
      </c>
      <c r="C197" s="32" t="s">
        <v>423</v>
      </c>
      <c r="D197" t="s">
        <v>286</v>
      </c>
      <c r="E197" s="1">
        <v>19800</v>
      </c>
      <c r="F197" s="1">
        <f t="shared" ref="F197" si="61">E197*0.0287</f>
        <v>568.26</v>
      </c>
      <c r="G197" s="1">
        <v>0</v>
      </c>
      <c r="H197" s="1">
        <f t="shared" ref="H197" si="62">E197*0.0304</f>
        <v>601.91999999999996</v>
      </c>
      <c r="I197" s="1">
        <v>769</v>
      </c>
      <c r="J197" s="1">
        <v>1789.18</v>
      </c>
      <c r="K197" s="1">
        <f>+E197-J197</f>
        <v>18010.82</v>
      </c>
    </row>
    <row r="198" spans="1:126" x14ac:dyDescent="0.25">
      <c r="A198" s="3" t="s">
        <v>13</v>
      </c>
      <c r="B198" s="3">
        <v>3</v>
      </c>
      <c r="C198" s="34"/>
      <c r="D198" s="3"/>
      <c r="E198" s="4">
        <f t="shared" ref="E198:K198" si="63">SUM(E195:E197)</f>
        <v>65144</v>
      </c>
      <c r="F198" s="4">
        <f t="shared" si="63"/>
        <v>2571.52</v>
      </c>
      <c r="G198" s="4">
        <f t="shared" si="63"/>
        <v>0</v>
      </c>
      <c r="H198" s="4">
        <f t="shared" si="63"/>
        <v>1980.38</v>
      </c>
      <c r="I198" s="4">
        <f t="shared" si="63"/>
        <v>1131</v>
      </c>
      <c r="J198" s="4">
        <f t="shared" si="63"/>
        <v>4831.01</v>
      </c>
      <c r="K198" s="4">
        <f t="shared" si="63"/>
        <v>60312.99</v>
      </c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</row>
    <row r="199" spans="1:126" x14ac:dyDescent="0.25"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</row>
    <row r="200" spans="1:126" x14ac:dyDescent="0.25">
      <c r="A200" s="97" t="s">
        <v>67</v>
      </c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</row>
    <row r="201" spans="1:126" x14ac:dyDescent="0.25">
      <c r="A201" t="s">
        <v>68</v>
      </c>
      <c r="B201" t="s">
        <v>69</v>
      </c>
      <c r="C201" s="32" t="s">
        <v>423</v>
      </c>
      <c r="D201" t="s">
        <v>286</v>
      </c>
      <c r="E201" s="1">
        <v>23000</v>
      </c>
      <c r="F201" s="1">
        <f>E201*0.0287</f>
        <v>660.1</v>
      </c>
      <c r="G201" s="1">
        <v>0</v>
      </c>
      <c r="H201" s="1">
        <f>E201*0.0304</f>
        <v>699.2</v>
      </c>
      <c r="I201" s="1">
        <v>1223.5</v>
      </c>
      <c r="J201" s="1">
        <v>2582.8000000000002</v>
      </c>
      <c r="K201" s="1">
        <v>20417.2</v>
      </c>
    </row>
    <row r="202" spans="1:126" x14ac:dyDescent="0.25">
      <c r="A202" t="s">
        <v>54</v>
      </c>
      <c r="B202" t="s">
        <v>55</v>
      </c>
      <c r="C202" s="32" t="s">
        <v>424</v>
      </c>
      <c r="D202" t="s">
        <v>285</v>
      </c>
      <c r="E202" s="1">
        <v>24150</v>
      </c>
      <c r="F202" s="1">
        <f>E202*0.0287</f>
        <v>693.11</v>
      </c>
      <c r="G202" s="1">
        <v>0</v>
      </c>
      <c r="H202" s="1">
        <f>E202*0.0304</f>
        <v>734.16</v>
      </c>
      <c r="I202" s="1">
        <v>225</v>
      </c>
      <c r="J202" s="1">
        <f t="shared" ref="J202" si="64">F202+G202+H202+I202</f>
        <v>1652.27</v>
      </c>
      <c r="K202" s="1">
        <f t="shared" ref="K202" si="65">E202-J202</f>
        <v>22497.73</v>
      </c>
    </row>
    <row r="203" spans="1:126" x14ac:dyDescent="0.25">
      <c r="A203" t="s">
        <v>70</v>
      </c>
      <c r="B203" t="s">
        <v>71</v>
      </c>
      <c r="C203" s="32" t="s">
        <v>424</v>
      </c>
      <c r="D203" t="s">
        <v>284</v>
      </c>
      <c r="E203" s="1">
        <v>23100</v>
      </c>
      <c r="F203" s="1">
        <f t="shared" ref="F203:F207" si="66">E203*0.0287</f>
        <v>662.97</v>
      </c>
      <c r="G203" s="1">
        <v>0</v>
      </c>
      <c r="H203" s="1">
        <f t="shared" ref="H203:H206" si="67">E203*0.0304</f>
        <v>702.24</v>
      </c>
      <c r="I203" s="1">
        <v>8914.14</v>
      </c>
      <c r="J203" s="1">
        <v>10279.35</v>
      </c>
      <c r="K203" s="1">
        <v>12820.65</v>
      </c>
    </row>
    <row r="204" spans="1:126" x14ac:dyDescent="0.25">
      <c r="A204" t="s">
        <v>72</v>
      </c>
      <c r="B204" t="s">
        <v>73</v>
      </c>
      <c r="C204" s="32" t="s">
        <v>423</v>
      </c>
      <c r="D204" t="s">
        <v>286</v>
      </c>
      <c r="E204" s="1">
        <v>22942.5</v>
      </c>
      <c r="F204" s="1">
        <f t="shared" si="66"/>
        <v>658.45</v>
      </c>
      <c r="G204" s="1">
        <v>0</v>
      </c>
      <c r="H204" s="1">
        <f t="shared" si="67"/>
        <v>697.45</v>
      </c>
      <c r="I204" s="1">
        <v>275</v>
      </c>
      <c r="J204" s="1">
        <f t="shared" ref="J204" si="68">F204+G204+H204+I204</f>
        <v>1630.9</v>
      </c>
      <c r="K204" s="1">
        <f t="shared" ref="K204" si="69">E204-J204</f>
        <v>21311.599999999999</v>
      </c>
    </row>
    <row r="205" spans="1:126" s="2" customFormat="1" x14ac:dyDescent="0.25">
      <c r="A205" t="s">
        <v>74</v>
      </c>
      <c r="B205" t="s">
        <v>75</v>
      </c>
      <c r="C205" s="32" t="s">
        <v>423</v>
      </c>
      <c r="D205" t="s">
        <v>286</v>
      </c>
      <c r="E205" s="1">
        <v>18700</v>
      </c>
      <c r="F205" s="1">
        <f t="shared" ref="F205" si="70">E205*0.0287</f>
        <v>536.69000000000005</v>
      </c>
      <c r="G205" s="1">
        <v>0</v>
      </c>
      <c r="H205" s="1">
        <f t="shared" ref="H205" si="71">E205*0.0304</f>
        <v>568.48</v>
      </c>
      <c r="I205" s="1">
        <v>125</v>
      </c>
      <c r="J205" s="1">
        <f t="shared" ref="J205" si="72">F205+G205+H205+I205</f>
        <v>1230.17</v>
      </c>
      <c r="K205" s="1">
        <v>17469.830000000002</v>
      </c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</row>
    <row r="206" spans="1:126" x14ac:dyDescent="0.25">
      <c r="A206" t="s">
        <v>402</v>
      </c>
      <c r="B206" t="s">
        <v>71</v>
      </c>
      <c r="C206" s="32" t="s">
        <v>424</v>
      </c>
      <c r="D206" t="s">
        <v>286</v>
      </c>
      <c r="E206" s="1">
        <v>20000</v>
      </c>
      <c r="F206" s="1">
        <f t="shared" si="66"/>
        <v>574</v>
      </c>
      <c r="G206" s="1">
        <v>0</v>
      </c>
      <c r="H206" s="1">
        <f t="shared" si="67"/>
        <v>608</v>
      </c>
      <c r="I206" s="1">
        <v>775</v>
      </c>
      <c r="J206" s="1">
        <v>1957</v>
      </c>
      <c r="K206" s="1">
        <v>18043</v>
      </c>
    </row>
    <row r="207" spans="1:126" x14ac:dyDescent="0.25">
      <c r="A207" t="s">
        <v>426</v>
      </c>
      <c r="B207" t="s">
        <v>289</v>
      </c>
      <c r="C207" s="32" t="s">
        <v>423</v>
      </c>
      <c r="D207" t="s">
        <v>427</v>
      </c>
      <c r="E207" s="1">
        <v>21945</v>
      </c>
      <c r="F207" s="1">
        <f t="shared" si="66"/>
        <v>629.82000000000005</v>
      </c>
      <c r="G207" s="1">
        <v>0</v>
      </c>
      <c r="H207" s="1">
        <v>667.13</v>
      </c>
      <c r="I207" s="1">
        <v>13447.24</v>
      </c>
      <c r="J207" s="1">
        <v>14744.19</v>
      </c>
      <c r="K207" s="1">
        <v>7200</v>
      </c>
    </row>
    <row r="208" spans="1:126" x14ac:dyDescent="0.25">
      <c r="A208" s="3" t="s">
        <v>13</v>
      </c>
      <c r="B208" s="3">
        <v>7</v>
      </c>
      <c r="C208" s="34"/>
      <c r="D208" s="3"/>
      <c r="E208" s="4">
        <f t="shared" ref="E208:K208" si="73">SUM(E201:E207)</f>
        <v>153837.5</v>
      </c>
      <c r="F208" s="4">
        <f t="shared" si="73"/>
        <v>4415.1400000000003</v>
      </c>
      <c r="G208" s="4">
        <f t="shared" si="73"/>
        <v>0</v>
      </c>
      <c r="H208" s="4">
        <f t="shared" si="73"/>
        <v>4676.66</v>
      </c>
      <c r="I208" s="4">
        <f t="shared" si="73"/>
        <v>24984.880000000001</v>
      </c>
      <c r="J208" s="4">
        <f t="shared" si="73"/>
        <v>34076.68</v>
      </c>
      <c r="K208" s="4">
        <f t="shared" si="73"/>
        <v>119760.01</v>
      </c>
    </row>
    <row r="210" spans="1:126" x14ac:dyDescent="0.25">
      <c r="A210" s="120" t="s">
        <v>524</v>
      </c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</row>
    <row r="211" spans="1:126" x14ac:dyDescent="0.25">
      <c r="A211" s="5" t="s">
        <v>335</v>
      </c>
      <c r="B211" s="57" t="s">
        <v>290</v>
      </c>
      <c r="C211" s="58" t="s">
        <v>424</v>
      </c>
      <c r="D211" s="59" t="s">
        <v>286</v>
      </c>
      <c r="E211" s="30">
        <v>26000</v>
      </c>
      <c r="F211" s="30">
        <f>E211*0.0287</f>
        <v>746.2</v>
      </c>
      <c r="G211" s="30">
        <v>0</v>
      </c>
      <c r="H211" s="30">
        <f>E211*0.0304</f>
        <v>790.4</v>
      </c>
      <c r="I211" s="30">
        <v>277.5</v>
      </c>
      <c r="J211" s="30">
        <f>+F211+G211+H211+I211</f>
        <v>1814.1</v>
      </c>
      <c r="K211" s="30">
        <f>+E211-J211</f>
        <v>24185.9</v>
      </c>
    </row>
    <row r="212" spans="1:126" x14ac:dyDescent="0.25">
      <c r="A212" s="5" t="s">
        <v>439</v>
      </c>
      <c r="B212" s="57" t="s">
        <v>17</v>
      </c>
      <c r="C212" s="58" t="s">
        <v>423</v>
      </c>
      <c r="D212" s="59" t="s">
        <v>286</v>
      </c>
      <c r="E212" s="30">
        <v>50000</v>
      </c>
      <c r="F212" s="30">
        <v>1435</v>
      </c>
      <c r="G212" s="30">
        <v>1675.48</v>
      </c>
      <c r="H212" s="30">
        <v>1520</v>
      </c>
      <c r="I212" s="30">
        <v>1637.12</v>
      </c>
      <c r="J212" s="30">
        <v>6243.6</v>
      </c>
      <c r="K212" s="30">
        <v>43756.4</v>
      </c>
    </row>
    <row r="213" spans="1:126" x14ac:dyDescent="0.25">
      <c r="A213" s="65" t="s">
        <v>13</v>
      </c>
      <c r="B213" s="65">
        <v>2</v>
      </c>
      <c r="C213" s="66"/>
      <c r="D213" s="65"/>
      <c r="E213" s="67">
        <f t="shared" ref="E213:K213" si="74">SUM(E211)+E212</f>
        <v>76000</v>
      </c>
      <c r="F213" s="67">
        <f t="shared" si="74"/>
        <v>2181.1999999999998</v>
      </c>
      <c r="G213" s="67">
        <f t="shared" si="74"/>
        <v>1675.48</v>
      </c>
      <c r="H213" s="67">
        <f t="shared" si="74"/>
        <v>2310.4</v>
      </c>
      <c r="I213" s="67">
        <f t="shared" si="74"/>
        <v>1914.62</v>
      </c>
      <c r="J213" s="67">
        <f t="shared" si="74"/>
        <v>8057.7</v>
      </c>
      <c r="K213" s="67">
        <f t="shared" si="74"/>
        <v>67942.3</v>
      </c>
    </row>
    <row r="214" spans="1:126" x14ac:dyDescent="0.25"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</row>
    <row r="215" spans="1:126" x14ac:dyDescent="0.25">
      <c r="A215" s="97" t="s">
        <v>77</v>
      </c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</row>
    <row r="216" spans="1:126" x14ac:dyDescent="0.25">
      <c r="A216" s="5" t="s">
        <v>78</v>
      </c>
      <c r="B216" t="s">
        <v>79</v>
      </c>
      <c r="C216" s="32" t="s">
        <v>424</v>
      </c>
      <c r="D216" t="s">
        <v>286</v>
      </c>
      <c r="E216" s="48">
        <v>24500</v>
      </c>
      <c r="F216" s="1">
        <f>E216*0.0287</f>
        <v>703.15</v>
      </c>
      <c r="G216" s="1">
        <v>0</v>
      </c>
      <c r="H216" s="1">
        <f>E216*0.0304</f>
        <v>744.8</v>
      </c>
      <c r="I216" s="1">
        <v>287</v>
      </c>
      <c r="J216" s="1">
        <v>1884.95</v>
      </c>
      <c r="K216" s="1">
        <f>+E216-J216</f>
        <v>22615.05</v>
      </c>
    </row>
    <row r="217" spans="1:126" x14ac:dyDescent="0.25">
      <c r="A217" s="5" t="s">
        <v>80</v>
      </c>
      <c r="B217" t="s">
        <v>79</v>
      </c>
      <c r="C217" s="32" t="s">
        <v>423</v>
      </c>
      <c r="D217" t="s">
        <v>286</v>
      </c>
      <c r="E217" s="30">
        <v>16500</v>
      </c>
      <c r="F217" s="1">
        <f t="shared" ref="F217:F243" si="75">E217*0.0287</f>
        <v>473.55</v>
      </c>
      <c r="G217" s="1">
        <v>0</v>
      </c>
      <c r="H217" s="1">
        <f t="shared" ref="H217:H243" si="76">E217*0.0304</f>
        <v>501.6</v>
      </c>
      <c r="I217" s="1">
        <v>1362</v>
      </c>
      <c r="J217" s="1">
        <v>2337.15</v>
      </c>
      <c r="K217" s="1">
        <v>14012.85</v>
      </c>
    </row>
    <row r="218" spans="1:126" x14ac:dyDescent="0.25">
      <c r="A218" s="5" t="s">
        <v>236</v>
      </c>
      <c r="B218" t="s">
        <v>95</v>
      </c>
      <c r="C218" s="32" t="s">
        <v>423</v>
      </c>
      <c r="D218" t="s">
        <v>286</v>
      </c>
      <c r="E218" s="30">
        <v>23000</v>
      </c>
      <c r="F218" s="1">
        <f t="shared" si="75"/>
        <v>660.1</v>
      </c>
      <c r="G218" s="1">
        <v>0</v>
      </c>
      <c r="H218" s="1">
        <f t="shared" si="76"/>
        <v>699.2</v>
      </c>
      <c r="I218" s="1">
        <v>275</v>
      </c>
      <c r="J218" s="1">
        <v>1634.3</v>
      </c>
      <c r="K218" s="1">
        <v>21365.7</v>
      </c>
    </row>
    <row r="219" spans="1:126" x14ac:dyDescent="0.25">
      <c r="A219" s="5" t="s">
        <v>81</v>
      </c>
      <c r="B219" t="s">
        <v>258</v>
      </c>
      <c r="C219" s="32" t="s">
        <v>424</v>
      </c>
      <c r="D219" t="s">
        <v>286</v>
      </c>
      <c r="E219" s="30">
        <v>25000</v>
      </c>
      <c r="F219" s="1">
        <f t="shared" si="75"/>
        <v>717.5</v>
      </c>
      <c r="G219" s="1">
        <v>0</v>
      </c>
      <c r="H219" s="1">
        <f t="shared" si="76"/>
        <v>760</v>
      </c>
      <c r="I219" s="1">
        <v>417.5</v>
      </c>
      <c r="J219" s="1">
        <v>1895</v>
      </c>
      <c r="K219" s="1">
        <v>23105</v>
      </c>
    </row>
    <row r="220" spans="1:126" x14ac:dyDescent="0.25">
      <c r="A220" s="5" t="s">
        <v>82</v>
      </c>
      <c r="B220" t="s">
        <v>79</v>
      </c>
      <c r="C220" s="32" t="s">
        <v>423</v>
      </c>
      <c r="D220" t="s">
        <v>284</v>
      </c>
      <c r="E220" s="30">
        <v>20000</v>
      </c>
      <c r="F220" s="1">
        <f>E220*0.0287</f>
        <v>574</v>
      </c>
      <c r="G220" s="1">
        <v>0</v>
      </c>
      <c r="H220" s="1">
        <f>E220*0.0304</f>
        <v>608</v>
      </c>
      <c r="I220" s="1">
        <v>1577</v>
      </c>
      <c r="J220" s="1">
        <v>2759</v>
      </c>
      <c r="K220" s="1">
        <v>17241</v>
      </c>
    </row>
    <row r="221" spans="1:126" x14ac:dyDescent="0.25">
      <c r="A221" s="5" t="s">
        <v>357</v>
      </c>
      <c r="B221" s="21" t="s">
        <v>79</v>
      </c>
      <c r="C221" s="32" t="s">
        <v>423</v>
      </c>
      <c r="D221" s="20" t="s">
        <v>286</v>
      </c>
      <c r="E221" s="30">
        <v>20000</v>
      </c>
      <c r="F221" s="1">
        <f t="shared" si="75"/>
        <v>574</v>
      </c>
      <c r="G221" s="1">
        <v>0</v>
      </c>
      <c r="H221" s="1">
        <f t="shared" si="76"/>
        <v>608</v>
      </c>
      <c r="I221" s="1">
        <v>175</v>
      </c>
      <c r="J221" s="1">
        <v>1357</v>
      </c>
      <c r="K221" s="1">
        <v>18643</v>
      </c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</row>
    <row r="222" spans="1:126" x14ac:dyDescent="0.25">
      <c r="A222" s="5" t="s">
        <v>366</v>
      </c>
      <c r="B222" s="21" t="s">
        <v>95</v>
      </c>
      <c r="C222" s="32" t="s">
        <v>424</v>
      </c>
      <c r="D222" s="20" t="s">
        <v>286</v>
      </c>
      <c r="E222" s="30">
        <v>23000</v>
      </c>
      <c r="F222" s="1">
        <f t="shared" si="75"/>
        <v>660.1</v>
      </c>
      <c r="G222" s="1">
        <v>0</v>
      </c>
      <c r="H222" s="1">
        <f t="shared" si="76"/>
        <v>699.2</v>
      </c>
      <c r="I222" s="1">
        <v>2865</v>
      </c>
      <c r="J222" s="1">
        <v>4224.3</v>
      </c>
      <c r="K222" s="1">
        <v>18775.7</v>
      </c>
    </row>
    <row r="223" spans="1:126" x14ac:dyDescent="0.25">
      <c r="A223" s="5" t="s">
        <v>383</v>
      </c>
      <c r="B223" s="21" t="s">
        <v>384</v>
      </c>
      <c r="C223" s="32" t="s">
        <v>424</v>
      </c>
      <c r="D223" s="20" t="s">
        <v>286</v>
      </c>
      <c r="E223" s="30">
        <v>32000</v>
      </c>
      <c r="F223" s="1">
        <f>E223*0.0287</f>
        <v>918.4</v>
      </c>
      <c r="G223" s="1">
        <v>0</v>
      </c>
      <c r="H223" s="1">
        <f t="shared" ref="H223" si="77">E223*0.0304</f>
        <v>972.8</v>
      </c>
      <c r="I223" s="1">
        <v>175</v>
      </c>
      <c r="J223" s="1">
        <v>2066.1999999999998</v>
      </c>
      <c r="K223" s="1">
        <v>29933.8</v>
      </c>
    </row>
    <row r="224" spans="1:126" x14ac:dyDescent="0.25">
      <c r="A224" s="5" t="s">
        <v>83</v>
      </c>
      <c r="B224" t="s">
        <v>84</v>
      </c>
      <c r="C224" s="32" t="s">
        <v>423</v>
      </c>
      <c r="D224" t="s">
        <v>284</v>
      </c>
      <c r="E224" s="30">
        <v>55000</v>
      </c>
      <c r="F224" s="1">
        <f t="shared" si="75"/>
        <v>1578.5</v>
      </c>
      <c r="G224" s="1">
        <v>2559.6799999999998</v>
      </c>
      <c r="H224" s="1">
        <f t="shared" si="76"/>
        <v>1672</v>
      </c>
      <c r="I224" s="1">
        <v>437</v>
      </c>
      <c r="J224" s="1">
        <v>6247.18</v>
      </c>
      <c r="K224" s="1">
        <v>48752.82</v>
      </c>
    </row>
    <row r="225" spans="1:126" x14ac:dyDescent="0.25">
      <c r="A225" s="5" t="s">
        <v>85</v>
      </c>
      <c r="B225" t="s">
        <v>86</v>
      </c>
      <c r="C225" s="32" t="s">
        <v>424</v>
      </c>
      <c r="D225" t="s">
        <v>286</v>
      </c>
      <c r="E225" s="30">
        <v>20000</v>
      </c>
      <c r="F225" s="1">
        <f t="shared" si="75"/>
        <v>574</v>
      </c>
      <c r="G225" s="1">
        <v>0</v>
      </c>
      <c r="H225" s="1">
        <f t="shared" si="76"/>
        <v>608</v>
      </c>
      <c r="I225" s="1">
        <v>5164.17</v>
      </c>
      <c r="J225" s="1">
        <v>6346.17</v>
      </c>
      <c r="K225" s="1">
        <v>13653.83</v>
      </c>
    </row>
    <row r="226" spans="1:126" x14ac:dyDescent="0.25">
      <c r="A226" s="5" t="s">
        <v>233</v>
      </c>
      <c r="B226" t="s">
        <v>21</v>
      </c>
      <c r="C226" s="32" t="s">
        <v>423</v>
      </c>
      <c r="D226" t="s">
        <v>286</v>
      </c>
      <c r="E226" s="30">
        <v>23000</v>
      </c>
      <c r="F226" s="1">
        <f>E226*0.0287</f>
        <v>660.1</v>
      </c>
      <c r="G226" s="1">
        <v>0</v>
      </c>
      <c r="H226" s="1">
        <f>E226*0.0304</f>
        <v>699.2</v>
      </c>
      <c r="I226" s="1">
        <v>427.5</v>
      </c>
      <c r="J226" s="1">
        <f t="shared" ref="J226" si="78">F226+G226+H226+I226</f>
        <v>1786.8</v>
      </c>
      <c r="K226" s="1">
        <f t="shared" ref="K226" si="79">E226-J226</f>
        <v>21213.200000000001</v>
      </c>
    </row>
    <row r="227" spans="1:126" x14ac:dyDescent="0.25">
      <c r="A227" s="5" t="s">
        <v>385</v>
      </c>
      <c r="B227" t="s">
        <v>386</v>
      </c>
      <c r="C227" s="32" t="s">
        <v>424</v>
      </c>
      <c r="D227" t="s">
        <v>286</v>
      </c>
      <c r="E227" s="30">
        <v>20000</v>
      </c>
      <c r="F227" s="1">
        <f>E227*0.0287</f>
        <v>574</v>
      </c>
      <c r="G227" s="1">
        <v>0</v>
      </c>
      <c r="H227" s="1">
        <f>E227*0.0304</f>
        <v>608</v>
      </c>
      <c r="I227" s="1">
        <v>4902.17</v>
      </c>
      <c r="J227" s="1">
        <v>6084.17</v>
      </c>
      <c r="K227" s="1">
        <v>13915.83</v>
      </c>
    </row>
    <row r="228" spans="1:126" x14ac:dyDescent="0.25">
      <c r="A228" s="5" t="s">
        <v>442</v>
      </c>
      <c r="B228" t="s">
        <v>79</v>
      </c>
      <c r="C228" s="32" t="s">
        <v>423</v>
      </c>
      <c r="D228" t="s">
        <v>286</v>
      </c>
      <c r="E228" s="30">
        <v>11209</v>
      </c>
      <c r="F228" s="1">
        <f t="shared" si="75"/>
        <v>321.7</v>
      </c>
      <c r="G228" s="1">
        <v>0</v>
      </c>
      <c r="H228" s="1">
        <f t="shared" si="76"/>
        <v>340.75</v>
      </c>
      <c r="I228" s="1">
        <v>75</v>
      </c>
      <c r="J228" s="1">
        <v>737.45</v>
      </c>
      <c r="K228" s="1">
        <f t="shared" ref="K228:K239" si="80">+E228-J228</f>
        <v>10471.549999999999</v>
      </c>
    </row>
    <row r="229" spans="1:126" x14ac:dyDescent="0.25">
      <c r="A229" s="5" t="s">
        <v>87</v>
      </c>
      <c r="B229" t="s">
        <v>21</v>
      </c>
      <c r="C229" s="32" t="s">
        <v>423</v>
      </c>
      <c r="D229" t="s">
        <v>284</v>
      </c>
      <c r="E229" s="30">
        <v>26250</v>
      </c>
      <c r="F229" s="1">
        <f t="shared" si="75"/>
        <v>753.38</v>
      </c>
      <c r="G229" s="1">
        <v>0</v>
      </c>
      <c r="H229" s="1">
        <f t="shared" si="76"/>
        <v>798</v>
      </c>
      <c r="I229" s="1">
        <v>457</v>
      </c>
      <c r="J229" s="1">
        <f t="shared" ref="J229:J237" si="81">+F229+G229+H229+I229</f>
        <v>2008.38</v>
      </c>
      <c r="K229" s="1">
        <f t="shared" si="80"/>
        <v>24241.62</v>
      </c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</row>
    <row r="230" spans="1:126" x14ac:dyDescent="0.25">
      <c r="A230" s="5" t="s">
        <v>303</v>
      </c>
      <c r="B230" t="s">
        <v>304</v>
      </c>
      <c r="C230" s="32" t="s">
        <v>424</v>
      </c>
      <c r="D230" t="s">
        <v>286</v>
      </c>
      <c r="E230" s="30">
        <v>23100</v>
      </c>
      <c r="F230" s="1">
        <f t="shared" si="75"/>
        <v>662.97</v>
      </c>
      <c r="G230" s="1">
        <v>0</v>
      </c>
      <c r="H230" s="1">
        <f t="shared" si="76"/>
        <v>702.24</v>
      </c>
      <c r="I230" s="1">
        <v>175</v>
      </c>
      <c r="J230" s="1">
        <v>1540.21</v>
      </c>
      <c r="K230" s="1">
        <v>21559.79</v>
      </c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</row>
    <row r="231" spans="1:126" x14ac:dyDescent="0.25">
      <c r="A231" s="5" t="s">
        <v>88</v>
      </c>
      <c r="B231" t="s">
        <v>79</v>
      </c>
      <c r="C231" s="32" t="s">
        <v>423</v>
      </c>
      <c r="D231" t="s">
        <v>284</v>
      </c>
      <c r="E231" s="30">
        <v>16500</v>
      </c>
      <c r="F231" s="1">
        <f t="shared" si="75"/>
        <v>473.55</v>
      </c>
      <c r="G231" s="1">
        <v>0</v>
      </c>
      <c r="H231" s="1">
        <f t="shared" si="76"/>
        <v>501.6</v>
      </c>
      <c r="I231" s="1">
        <v>25</v>
      </c>
      <c r="J231" s="1">
        <f t="shared" si="81"/>
        <v>1000.15</v>
      </c>
      <c r="K231" s="1">
        <f t="shared" si="80"/>
        <v>15499.85</v>
      </c>
    </row>
    <row r="232" spans="1:126" x14ac:dyDescent="0.25">
      <c r="A232" s="5" t="s">
        <v>440</v>
      </c>
      <c r="B232" t="s">
        <v>79</v>
      </c>
      <c r="C232" s="32" t="s">
        <v>423</v>
      </c>
      <c r="D232" t="s">
        <v>284</v>
      </c>
      <c r="E232" s="30">
        <v>20000</v>
      </c>
      <c r="F232" s="1">
        <v>574</v>
      </c>
      <c r="G232" s="1">
        <v>0</v>
      </c>
      <c r="H232" s="1">
        <f t="shared" si="76"/>
        <v>608</v>
      </c>
      <c r="I232" s="1">
        <v>527.5</v>
      </c>
      <c r="J232" s="1">
        <f t="shared" si="81"/>
        <v>1709.5</v>
      </c>
      <c r="K232" s="1">
        <f t="shared" si="80"/>
        <v>18290.5</v>
      </c>
    </row>
    <row r="233" spans="1:126" x14ac:dyDescent="0.25">
      <c r="A233" s="5" t="s">
        <v>89</v>
      </c>
      <c r="B233" t="s">
        <v>90</v>
      </c>
      <c r="C233" s="32" t="s">
        <v>424</v>
      </c>
      <c r="D233" t="s">
        <v>284</v>
      </c>
      <c r="E233" s="30">
        <v>23467.5</v>
      </c>
      <c r="F233" s="1">
        <v>673.52</v>
      </c>
      <c r="G233" s="1">
        <v>0</v>
      </c>
      <c r="H233" s="1">
        <f t="shared" si="76"/>
        <v>713.41</v>
      </c>
      <c r="I233" s="1">
        <v>412</v>
      </c>
      <c r="J233" s="1">
        <v>1798.93</v>
      </c>
      <c r="K233" s="1">
        <f t="shared" si="80"/>
        <v>21668.57</v>
      </c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</row>
    <row r="234" spans="1:126" x14ac:dyDescent="0.25">
      <c r="A234" s="5" t="s">
        <v>91</v>
      </c>
      <c r="B234" t="s">
        <v>17</v>
      </c>
      <c r="C234" s="32" t="s">
        <v>423</v>
      </c>
      <c r="D234" t="s">
        <v>286</v>
      </c>
      <c r="E234" s="30">
        <v>22312.5</v>
      </c>
      <c r="F234" s="1">
        <v>673.52</v>
      </c>
      <c r="G234" s="1">
        <v>0</v>
      </c>
      <c r="H234" s="1">
        <f t="shared" si="76"/>
        <v>678.3</v>
      </c>
      <c r="I234" s="1">
        <v>437</v>
      </c>
      <c r="J234" s="1">
        <v>1755.67</v>
      </c>
      <c r="K234" s="1">
        <v>20556.830000000002</v>
      </c>
    </row>
    <row r="235" spans="1:126" x14ac:dyDescent="0.25">
      <c r="A235" s="5" t="s">
        <v>92</v>
      </c>
      <c r="B235" t="s">
        <v>79</v>
      </c>
      <c r="C235" s="32" t="s">
        <v>423</v>
      </c>
      <c r="D235" t="s">
        <v>284</v>
      </c>
      <c r="E235" s="30">
        <v>16280</v>
      </c>
      <c r="F235" s="1">
        <v>640.37</v>
      </c>
      <c r="G235" s="1">
        <v>0</v>
      </c>
      <c r="H235" s="1">
        <v>678.3</v>
      </c>
      <c r="I235" s="1">
        <v>337</v>
      </c>
      <c r="J235" s="1">
        <v>1299.1500000000001</v>
      </c>
      <c r="K235" s="1">
        <v>14980.85</v>
      </c>
    </row>
    <row r="236" spans="1:126" x14ac:dyDescent="0.25">
      <c r="A236" s="5" t="s">
        <v>93</v>
      </c>
      <c r="B236" t="s">
        <v>79</v>
      </c>
      <c r="C236" s="32" t="s">
        <v>423</v>
      </c>
      <c r="D236" t="s">
        <v>286</v>
      </c>
      <c r="E236" s="30">
        <v>20000</v>
      </c>
      <c r="F236" s="1">
        <f t="shared" si="75"/>
        <v>574</v>
      </c>
      <c r="G236" s="1">
        <v>0</v>
      </c>
      <c r="H236" s="1">
        <f t="shared" si="76"/>
        <v>608</v>
      </c>
      <c r="I236" s="1">
        <v>2037</v>
      </c>
      <c r="J236" s="1">
        <v>3219</v>
      </c>
      <c r="K236" s="1">
        <v>16781</v>
      </c>
    </row>
    <row r="237" spans="1:126" x14ac:dyDescent="0.25">
      <c r="A237" s="5" t="s">
        <v>94</v>
      </c>
      <c r="B237" t="s">
        <v>95</v>
      </c>
      <c r="C237" s="32" t="s">
        <v>424</v>
      </c>
      <c r="D237" t="s">
        <v>286</v>
      </c>
      <c r="E237" s="30">
        <v>23000</v>
      </c>
      <c r="F237" s="1">
        <f t="shared" si="75"/>
        <v>660.1</v>
      </c>
      <c r="G237" s="1">
        <v>0</v>
      </c>
      <c r="H237" s="1">
        <f t="shared" si="76"/>
        <v>699.2</v>
      </c>
      <c r="I237" s="1">
        <v>437</v>
      </c>
      <c r="J237" s="1">
        <f t="shared" si="81"/>
        <v>1796.3</v>
      </c>
      <c r="K237" s="1">
        <f t="shared" si="80"/>
        <v>21203.7</v>
      </c>
    </row>
    <row r="238" spans="1:126" x14ac:dyDescent="0.25">
      <c r="A238" s="5" t="s">
        <v>309</v>
      </c>
      <c r="B238" t="s">
        <v>95</v>
      </c>
      <c r="C238" s="32" t="s">
        <v>424</v>
      </c>
      <c r="D238" t="s">
        <v>286</v>
      </c>
      <c r="E238" s="30">
        <v>23000</v>
      </c>
      <c r="F238" s="1">
        <f t="shared" si="75"/>
        <v>660.1</v>
      </c>
      <c r="G238" s="1">
        <v>0</v>
      </c>
      <c r="H238" s="1">
        <f t="shared" si="76"/>
        <v>699.2</v>
      </c>
      <c r="I238" s="1">
        <v>175</v>
      </c>
      <c r="J238" s="1">
        <v>1534.3</v>
      </c>
      <c r="K238" s="1">
        <v>21465.7</v>
      </c>
    </row>
    <row r="239" spans="1:126" x14ac:dyDescent="0.25">
      <c r="A239" s="5" t="s">
        <v>339</v>
      </c>
      <c r="B239" s="11" t="s">
        <v>338</v>
      </c>
      <c r="C239" s="33" t="s">
        <v>424</v>
      </c>
      <c r="D239" s="16" t="s">
        <v>286</v>
      </c>
      <c r="E239" s="30">
        <v>23000</v>
      </c>
      <c r="F239" s="1">
        <f t="shared" si="75"/>
        <v>660.1</v>
      </c>
      <c r="G239" s="1">
        <v>0</v>
      </c>
      <c r="H239" s="1">
        <f t="shared" si="76"/>
        <v>699.2</v>
      </c>
      <c r="I239" s="1">
        <v>355</v>
      </c>
      <c r="J239" s="1">
        <v>1714.3</v>
      </c>
      <c r="K239" s="1">
        <f t="shared" si="80"/>
        <v>21285.7</v>
      </c>
    </row>
    <row r="240" spans="1:126" x14ac:dyDescent="0.25">
      <c r="A240" s="5" t="s">
        <v>337</v>
      </c>
      <c r="B240" s="11" t="s">
        <v>336</v>
      </c>
      <c r="C240" s="33" t="s">
        <v>424</v>
      </c>
      <c r="D240" s="16" t="s">
        <v>286</v>
      </c>
      <c r="E240" s="30">
        <v>20000</v>
      </c>
      <c r="F240" s="1">
        <f t="shared" si="75"/>
        <v>574</v>
      </c>
      <c r="G240" s="1">
        <v>0</v>
      </c>
      <c r="H240" s="1">
        <f t="shared" si="76"/>
        <v>608</v>
      </c>
      <c r="I240" s="1">
        <v>1387</v>
      </c>
      <c r="J240" s="1">
        <v>2569</v>
      </c>
      <c r="K240" s="1">
        <v>17431</v>
      </c>
    </row>
    <row r="241" spans="1:126" x14ac:dyDescent="0.25">
      <c r="A241" s="5" t="s">
        <v>505</v>
      </c>
      <c r="B241" s="11" t="s">
        <v>95</v>
      </c>
      <c r="C241" s="33" t="s">
        <v>424</v>
      </c>
      <c r="D241" s="16" t="s">
        <v>286</v>
      </c>
      <c r="E241" s="30">
        <v>36000</v>
      </c>
      <c r="F241" s="1">
        <f t="shared" si="75"/>
        <v>1033.2</v>
      </c>
      <c r="G241" s="1">
        <v>0</v>
      </c>
      <c r="H241" s="1">
        <f t="shared" si="76"/>
        <v>1094.4000000000001</v>
      </c>
      <c r="I241" s="1">
        <v>25</v>
      </c>
      <c r="J241" s="1">
        <v>2152.6</v>
      </c>
      <c r="K241" s="1">
        <v>33847.4</v>
      </c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</row>
    <row r="242" spans="1:126" x14ac:dyDescent="0.25">
      <c r="A242" s="60" t="s">
        <v>349</v>
      </c>
      <c r="B242" s="17" t="s">
        <v>79</v>
      </c>
      <c r="C242" s="37" t="s">
        <v>423</v>
      </c>
      <c r="D242" s="19" t="s">
        <v>286</v>
      </c>
      <c r="E242" s="30">
        <v>20000</v>
      </c>
      <c r="F242" s="1">
        <f t="shared" si="75"/>
        <v>574</v>
      </c>
      <c r="G242" s="1">
        <v>0</v>
      </c>
      <c r="H242" s="1">
        <f t="shared" si="76"/>
        <v>608</v>
      </c>
      <c r="I242" s="1">
        <v>2452.12</v>
      </c>
      <c r="J242" s="1">
        <v>3607.12</v>
      </c>
      <c r="K242" s="1">
        <v>16392.88</v>
      </c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</row>
    <row r="243" spans="1:126" x14ac:dyDescent="0.25">
      <c r="A243" s="5" t="s">
        <v>308</v>
      </c>
      <c r="B243" t="s">
        <v>86</v>
      </c>
      <c r="C243" s="32" t="s">
        <v>424</v>
      </c>
      <c r="D243" t="s">
        <v>286</v>
      </c>
      <c r="E243" s="30">
        <v>20000</v>
      </c>
      <c r="F243" s="1">
        <f t="shared" si="75"/>
        <v>574</v>
      </c>
      <c r="G243" s="1">
        <v>0</v>
      </c>
      <c r="H243" s="1">
        <f t="shared" si="76"/>
        <v>608</v>
      </c>
      <c r="I243" s="1">
        <v>5164.17</v>
      </c>
      <c r="J243" s="1">
        <v>6346.17</v>
      </c>
      <c r="K243" s="1">
        <v>13653.84</v>
      </c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</row>
    <row r="244" spans="1:126" x14ac:dyDescent="0.25">
      <c r="A244" s="5" t="s">
        <v>269</v>
      </c>
      <c r="B244" t="s">
        <v>95</v>
      </c>
      <c r="C244" s="32" t="s">
        <v>424</v>
      </c>
      <c r="D244" t="s">
        <v>286</v>
      </c>
      <c r="E244" s="30">
        <v>23000</v>
      </c>
      <c r="F244" s="1">
        <f>E244*0.0287</f>
        <v>660.1</v>
      </c>
      <c r="G244" s="1">
        <v>0</v>
      </c>
      <c r="H244" s="1">
        <f>E244*0.0304</f>
        <v>699.2</v>
      </c>
      <c r="I244" s="1">
        <v>175</v>
      </c>
      <c r="J244" s="1">
        <f>+F244+G244+H244+I244</f>
        <v>1534.3</v>
      </c>
      <c r="K244" s="1">
        <v>21465.7</v>
      </c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</row>
    <row r="245" spans="1:126" s="14" customFormat="1" x14ac:dyDescent="0.25">
      <c r="A245" s="5" t="s">
        <v>506</v>
      </c>
      <c r="B245" t="s">
        <v>90</v>
      </c>
      <c r="C245" s="32" t="s">
        <v>424</v>
      </c>
      <c r="D245" t="s">
        <v>286</v>
      </c>
      <c r="E245" s="30">
        <v>20075</v>
      </c>
      <c r="F245" s="1">
        <f>E245*0.0287</f>
        <v>576.15</v>
      </c>
      <c r="G245" s="1">
        <v>0</v>
      </c>
      <c r="H245" s="1">
        <f>E245*0.0304</f>
        <v>610.28</v>
      </c>
      <c r="I245" s="1">
        <v>25</v>
      </c>
      <c r="J245" s="1">
        <v>1211.43</v>
      </c>
      <c r="K245" s="1">
        <v>18863.57</v>
      </c>
    </row>
    <row r="246" spans="1:126" s="5" customFormat="1" x14ac:dyDescent="0.25">
      <c r="A246" s="5" t="s">
        <v>441</v>
      </c>
      <c r="B246" s="5" t="s">
        <v>304</v>
      </c>
      <c r="C246" s="39" t="s">
        <v>424</v>
      </c>
      <c r="D246" s="5" t="s">
        <v>286</v>
      </c>
      <c r="E246" s="30">
        <v>25000</v>
      </c>
      <c r="F246" s="30">
        <f>E246*0.0287</f>
        <v>717.5</v>
      </c>
      <c r="G246" s="30">
        <v>0</v>
      </c>
      <c r="H246" s="30">
        <f>E246*0.0304</f>
        <v>760</v>
      </c>
      <c r="I246" s="30">
        <v>2925</v>
      </c>
      <c r="J246" s="30">
        <v>4402.5</v>
      </c>
      <c r="K246" s="30">
        <v>20597.5</v>
      </c>
    </row>
    <row r="247" spans="1:126" x14ac:dyDescent="0.25">
      <c r="A247" s="5" t="s">
        <v>307</v>
      </c>
      <c r="B247" t="s">
        <v>95</v>
      </c>
      <c r="C247" s="32" t="s">
        <v>424</v>
      </c>
      <c r="D247" t="s">
        <v>286</v>
      </c>
      <c r="E247" s="30">
        <v>18370</v>
      </c>
      <c r="F247" s="1">
        <v>527</v>
      </c>
      <c r="G247" s="1">
        <v>0</v>
      </c>
      <c r="H247" s="1">
        <v>527.22</v>
      </c>
      <c r="I247" s="1">
        <v>295</v>
      </c>
      <c r="J247" s="1">
        <v>1380.67</v>
      </c>
      <c r="K247" s="1">
        <v>16989.330000000002</v>
      </c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</row>
    <row r="248" spans="1:126" x14ac:dyDescent="0.25">
      <c r="A248" s="5" t="s">
        <v>528</v>
      </c>
      <c r="B248" t="s">
        <v>258</v>
      </c>
      <c r="C248" s="32" t="s">
        <v>424</v>
      </c>
      <c r="D248" t="s">
        <v>286</v>
      </c>
      <c r="E248" s="30">
        <v>25000</v>
      </c>
      <c r="G248" s="1">
        <v>0</v>
      </c>
      <c r="H248" s="1">
        <v>760</v>
      </c>
      <c r="I248" s="1">
        <v>25</v>
      </c>
      <c r="J248" s="1">
        <v>1502.6</v>
      </c>
      <c r="K248" s="1">
        <v>23497.5</v>
      </c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</row>
    <row r="249" spans="1:126" x14ac:dyDescent="0.25">
      <c r="A249" s="5" t="s">
        <v>428</v>
      </c>
      <c r="B249" t="s">
        <v>79</v>
      </c>
      <c r="C249" s="32" t="s">
        <v>423</v>
      </c>
      <c r="D249" t="s">
        <v>286</v>
      </c>
      <c r="E249" s="30">
        <v>16500</v>
      </c>
      <c r="F249" s="1">
        <v>473.55</v>
      </c>
      <c r="G249" s="1">
        <v>0</v>
      </c>
      <c r="H249" s="1">
        <v>501</v>
      </c>
      <c r="I249" s="1">
        <v>1170</v>
      </c>
      <c r="J249" s="1">
        <v>2145</v>
      </c>
      <c r="K249" s="1">
        <v>14354.85</v>
      </c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</row>
    <row r="250" spans="1:126" x14ac:dyDescent="0.25">
      <c r="A250" s="3" t="s">
        <v>13</v>
      </c>
      <c r="B250" s="3">
        <v>34</v>
      </c>
      <c r="C250" s="34"/>
      <c r="D250" s="3"/>
      <c r="E250" s="4">
        <f>SUM(E216:E249)</f>
        <v>774064</v>
      </c>
      <c r="F250" s="4">
        <f>F216+F217+F218+F219+F220+F221+F222+F223+F224+F225+F226+F227+F228+F229+F230+F231+F232+F233+F234+F235+F236+F237+F238+F239+F242+F243+F244+F247+F249</f>
        <v>18803.36</v>
      </c>
      <c r="G250" s="4">
        <f>SUM(G216:G249)</f>
        <v>2559.6799999999998</v>
      </c>
      <c r="H250" s="4">
        <f>SUM(H216:H247)+H249</f>
        <v>22923.1</v>
      </c>
      <c r="I250" s="4">
        <f>SUM(I216:I249)+I249</f>
        <v>38327.129999999997</v>
      </c>
      <c r="J250" s="4">
        <f>SUM(J216:J247)+J249</f>
        <v>84084.35</v>
      </c>
      <c r="K250" s="4">
        <f>SUM(K216:K247)+K249+K248</f>
        <v>688327.01</v>
      </c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</row>
    <row r="251" spans="1:126" x14ac:dyDescent="0.25"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</row>
    <row r="252" spans="1:126" x14ac:dyDescent="0.25">
      <c r="A252" s="119" t="s">
        <v>234</v>
      </c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</row>
    <row r="253" spans="1:126" s="71" customFormat="1" x14ac:dyDescent="0.25">
      <c r="A253" s="13" t="s">
        <v>343</v>
      </c>
      <c r="B253" s="17" t="s">
        <v>21</v>
      </c>
      <c r="C253" s="37" t="s">
        <v>423</v>
      </c>
      <c r="D253" t="s">
        <v>286</v>
      </c>
      <c r="E253" s="1">
        <v>33000</v>
      </c>
      <c r="F253" s="1">
        <f t="shared" ref="F253:F257" si="82">E253*0.0287</f>
        <v>947.1</v>
      </c>
      <c r="G253" s="1">
        <v>0</v>
      </c>
      <c r="H253" s="1">
        <f t="shared" ref="H253:H257" si="83">E253*0.0304</f>
        <v>1003.2</v>
      </c>
      <c r="I253" s="1">
        <v>175</v>
      </c>
      <c r="J253" s="1">
        <f>+F253+G253+H253+I253</f>
        <v>2125.3000000000002</v>
      </c>
      <c r="K253" s="1">
        <f>+E253-J253</f>
        <v>30874.7</v>
      </c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</row>
    <row r="254" spans="1:126" x14ac:dyDescent="0.25">
      <c r="A254" s="13" t="s">
        <v>521</v>
      </c>
      <c r="B254" s="17" t="s">
        <v>242</v>
      </c>
      <c r="C254" s="37" t="s">
        <v>424</v>
      </c>
      <c r="D254" s="28" t="s">
        <v>453</v>
      </c>
      <c r="E254" s="1">
        <v>44000</v>
      </c>
      <c r="G254" s="1">
        <v>1007.19</v>
      </c>
      <c r="H254" s="1">
        <v>1337.6</v>
      </c>
      <c r="I254" s="1">
        <v>25</v>
      </c>
      <c r="J254" s="1">
        <v>3782.59</v>
      </c>
      <c r="K254" s="1">
        <v>40217.410000000003</v>
      </c>
    </row>
    <row r="255" spans="1:126" x14ac:dyDescent="0.25">
      <c r="A255" s="13" t="s">
        <v>522</v>
      </c>
      <c r="B255" s="17" t="s">
        <v>124</v>
      </c>
      <c r="C255" s="37" t="s">
        <v>423</v>
      </c>
      <c r="D255" s="28" t="s">
        <v>453</v>
      </c>
      <c r="E255" s="1">
        <v>56000</v>
      </c>
      <c r="G255" s="1">
        <v>2733.96</v>
      </c>
      <c r="H255" s="1">
        <v>1702.4</v>
      </c>
      <c r="I255" s="1">
        <v>25</v>
      </c>
      <c r="J255" s="1">
        <v>6218.56</v>
      </c>
      <c r="K255" s="1">
        <v>49781.440000000002</v>
      </c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</row>
    <row r="256" spans="1:126" s="14" customFormat="1" x14ac:dyDescent="0.25">
      <c r="A256" t="s">
        <v>342</v>
      </c>
      <c r="B256" s="18" t="s">
        <v>124</v>
      </c>
      <c r="C256" s="33" t="s">
        <v>423</v>
      </c>
      <c r="D256" t="s">
        <v>286</v>
      </c>
      <c r="E256" s="1">
        <v>56000</v>
      </c>
      <c r="F256" s="1">
        <f t="shared" si="82"/>
        <v>1607.2</v>
      </c>
      <c r="G256" s="1">
        <v>2733.96</v>
      </c>
      <c r="H256" s="1">
        <f t="shared" si="83"/>
        <v>1702.4</v>
      </c>
      <c r="I256" s="1">
        <v>427.5</v>
      </c>
      <c r="J256" s="1">
        <v>6471.06</v>
      </c>
      <c r="K256" s="1">
        <f>+E256-J256</f>
        <v>49528.94</v>
      </c>
    </row>
    <row r="257" spans="1:126" s="14" customFormat="1" x14ac:dyDescent="0.25">
      <c r="A257" t="s">
        <v>235</v>
      </c>
      <c r="B257" t="s">
        <v>242</v>
      </c>
      <c r="C257" s="32" t="s">
        <v>423</v>
      </c>
      <c r="D257" t="s">
        <v>286</v>
      </c>
      <c r="E257" s="1">
        <v>44000</v>
      </c>
      <c r="F257" s="1">
        <f t="shared" si="82"/>
        <v>1262.8</v>
      </c>
      <c r="G257" s="1">
        <v>828.67</v>
      </c>
      <c r="H257" s="1">
        <f t="shared" si="83"/>
        <v>1337.6</v>
      </c>
      <c r="I257" s="1">
        <v>1777.62</v>
      </c>
      <c r="J257" s="1">
        <v>5182.6899999999996</v>
      </c>
      <c r="K257" s="1">
        <v>38817.31</v>
      </c>
    </row>
    <row r="258" spans="1:126" s="14" customFormat="1" x14ac:dyDescent="0.25">
      <c r="A258" s="3" t="s">
        <v>13</v>
      </c>
      <c r="B258" s="3">
        <v>5</v>
      </c>
      <c r="C258" s="34"/>
      <c r="D258" s="3"/>
      <c r="E258" s="4">
        <f>SUM(E253:E257)</f>
        <v>233000</v>
      </c>
      <c r="F258" s="4" t="e">
        <f>SUM(F253:F257)+#REF!</f>
        <v>#REF!</v>
      </c>
      <c r="G258" s="4">
        <f>SUM(G253:G257)</f>
        <v>7303.78</v>
      </c>
      <c r="H258" s="4">
        <f>SUM(H253:H257)</f>
        <v>7083.2</v>
      </c>
      <c r="I258" s="4">
        <f>SUM(I253:I257)</f>
        <v>2430.12</v>
      </c>
      <c r="J258" s="4">
        <f>SUM(J253:J257)</f>
        <v>23780.2</v>
      </c>
      <c r="K258" s="4">
        <f>SUM(K253:K257)</f>
        <v>209219.8</v>
      </c>
    </row>
    <row r="259" spans="1:126" x14ac:dyDescent="0.25"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</row>
    <row r="260" spans="1:126" x14ac:dyDescent="0.25">
      <c r="A260" s="97" t="s">
        <v>403</v>
      </c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</row>
    <row r="261" spans="1:126" x14ac:dyDescent="0.25">
      <c r="A261" s="17" t="s">
        <v>352</v>
      </c>
      <c r="B261" s="17" t="s">
        <v>17</v>
      </c>
      <c r="C261" s="37" t="s">
        <v>423</v>
      </c>
      <c r="D261" s="22" t="s">
        <v>286</v>
      </c>
      <c r="E261" s="1">
        <v>120000</v>
      </c>
      <c r="F261" s="1">
        <f>E261*0.0287</f>
        <v>3444</v>
      </c>
      <c r="G261" s="1">
        <v>16809.87</v>
      </c>
      <c r="H261" s="1">
        <f>E261*0.0304</f>
        <v>3648</v>
      </c>
      <c r="I261" s="1">
        <v>25</v>
      </c>
      <c r="J261" s="1">
        <v>23926.87</v>
      </c>
      <c r="K261" s="1">
        <f>E261-J261</f>
        <v>96073.13</v>
      </c>
    </row>
    <row r="262" spans="1:126" x14ac:dyDescent="0.25">
      <c r="A262" t="s">
        <v>254</v>
      </c>
      <c r="B262" t="s">
        <v>253</v>
      </c>
      <c r="C262" s="32" t="s">
        <v>423</v>
      </c>
      <c r="D262" t="s">
        <v>286</v>
      </c>
      <c r="E262" s="1">
        <v>40000</v>
      </c>
      <c r="F262" s="1">
        <f>E262*0.0287</f>
        <v>1148</v>
      </c>
      <c r="G262" s="1">
        <v>442.65</v>
      </c>
      <c r="H262" s="1">
        <f>E262*0.0304</f>
        <v>1216</v>
      </c>
      <c r="I262" s="1">
        <v>337</v>
      </c>
      <c r="J262" s="1">
        <f>F262+G262+H262+I262</f>
        <v>3143.65</v>
      </c>
      <c r="K262" s="1">
        <f>E262-J262</f>
        <v>36856.35</v>
      </c>
    </row>
    <row r="263" spans="1:126" x14ac:dyDescent="0.25">
      <c r="A263" s="17" t="s">
        <v>364</v>
      </c>
      <c r="B263" s="17" t="s">
        <v>59</v>
      </c>
      <c r="C263" s="37" t="s">
        <v>424</v>
      </c>
      <c r="D263" s="20" t="s">
        <v>286</v>
      </c>
      <c r="E263" s="1">
        <v>50000</v>
      </c>
      <c r="F263" s="1">
        <f>E263*0.0287</f>
        <v>1435</v>
      </c>
      <c r="G263" s="1">
        <v>1854</v>
      </c>
      <c r="H263" s="1">
        <f>E263*0.0304</f>
        <v>1520</v>
      </c>
      <c r="I263" s="1">
        <v>2925</v>
      </c>
      <c r="J263" s="1">
        <f>+F263+G263+H263+I263</f>
        <v>7734</v>
      </c>
      <c r="K263" s="1">
        <f>+E263-J263</f>
        <v>42266</v>
      </c>
    </row>
    <row r="264" spans="1:126" x14ac:dyDescent="0.25">
      <c r="A264" s="3" t="s">
        <v>13</v>
      </c>
      <c r="B264" s="3">
        <v>3</v>
      </c>
      <c r="C264" s="34"/>
      <c r="D264" s="3"/>
      <c r="E264" s="4">
        <f t="shared" ref="E264:K264" si="84">SUM(E261:E263)</f>
        <v>210000</v>
      </c>
      <c r="F264" s="4">
        <f t="shared" si="84"/>
        <v>6027</v>
      </c>
      <c r="G264" s="4">
        <f t="shared" si="84"/>
        <v>19106.52</v>
      </c>
      <c r="H264" s="4">
        <f t="shared" si="84"/>
        <v>6384</v>
      </c>
      <c r="I264" s="4">
        <f t="shared" si="84"/>
        <v>3287</v>
      </c>
      <c r="J264" s="4">
        <f t="shared" si="84"/>
        <v>34804.519999999997</v>
      </c>
      <c r="K264" s="4">
        <f t="shared" si="84"/>
        <v>175195.48</v>
      </c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</row>
    <row r="265" spans="1:126" x14ac:dyDescent="0.25"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</row>
    <row r="266" spans="1:126" x14ac:dyDescent="0.25">
      <c r="A266" s="97" t="s">
        <v>62</v>
      </c>
      <c r="B266" s="97"/>
      <c r="C266" s="97"/>
      <c r="D266" s="97"/>
      <c r="E266" s="97"/>
      <c r="F266" s="97"/>
      <c r="G266" s="97"/>
      <c r="H266" s="97"/>
      <c r="I266" s="97"/>
      <c r="J266" s="97"/>
      <c r="K266" s="97"/>
    </row>
    <row r="267" spans="1:126" x14ac:dyDescent="0.25">
      <c r="A267" t="s">
        <v>58</v>
      </c>
      <c r="B267" t="s">
        <v>59</v>
      </c>
      <c r="C267" s="32" t="s">
        <v>423</v>
      </c>
      <c r="D267" t="s">
        <v>286</v>
      </c>
      <c r="E267" s="1">
        <v>50000</v>
      </c>
      <c r="F267" s="1">
        <f>E267*0.0287</f>
        <v>1435</v>
      </c>
      <c r="G267" s="1">
        <v>1854</v>
      </c>
      <c r="H267" s="1">
        <f>E267*0.0304</f>
        <v>1520</v>
      </c>
      <c r="I267" s="1">
        <v>295</v>
      </c>
      <c r="J267" s="1">
        <f>F267+G267+H267+I267</f>
        <v>5104</v>
      </c>
      <c r="K267" s="1">
        <f>E267-J267</f>
        <v>44896</v>
      </c>
    </row>
    <row r="268" spans="1:126" x14ac:dyDescent="0.25">
      <c r="A268" t="s">
        <v>63</v>
      </c>
      <c r="B268" t="s">
        <v>61</v>
      </c>
      <c r="C268" s="32" t="s">
        <v>423</v>
      </c>
      <c r="D268" t="s">
        <v>284</v>
      </c>
      <c r="E268" s="1">
        <v>36500</v>
      </c>
      <c r="F268" s="1">
        <f>E268*0.0287</f>
        <v>1047.55</v>
      </c>
      <c r="G268" s="1">
        <v>0</v>
      </c>
      <c r="H268" s="1">
        <f>E268*0.0304</f>
        <v>1109.5999999999999</v>
      </c>
      <c r="I268" s="1">
        <v>3370</v>
      </c>
      <c r="J268" s="1">
        <f>F268+G268+H268+I268</f>
        <v>5527.15</v>
      </c>
      <c r="K268" s="1">
        <f>E268-J268</f>
        <v>30972.85</v>
      </c>
    </row>
    <row r="269" spans="1:126" x14ac:dyDescent="0.25">
      <c r="A269" s="3" t="s">
        <v>13</v>
      </c>
      <c r="B269" s="3">
        <v>2</v>
      </c>
      <c r="C269" s="34"/>
      <c r="D269" s="3"/>
      <c r="E269" s="4">
        <f>SUM(E267:E268)</f>
        <v>86500</v>
      </c>
      <c r="F269" s="4">
        <f t="shared" ref="F269:K269" si="85">SUM(F267:F268)</f>
        <v>2482.5500000000002</v>
      </c>
      <c r="G269" s="4">
        <f t="shared" si="85"/>
        <v>1854</v>
      </c>
      <c r="H269" s="4">
        <f t="shared" si="85"/>
        <v>2629.6</v>
      </c>
      <c r="I269" s="4">
        <f t="shared" si="85"/>
        <v>3665</v>
      </c>
      <c r="J269" s="4">
        <f t="shared" si="85"/>
        <v>10631.15</v>
      </c>
      <c r="K269" s="4">
        <f t="shared" si="85"/>
        <v>75868.850000000006</v>
      </c>
    </row>
    <row r="271" spans="1:126" s="2" customFormat="1" x14ac:dyDescent="0.25">
      <c r="A271" s="97" t="s">
        <v>404</v>
      </c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</row>
    <row r="272" spans="1:126" x14ac:dyDescent="0.25">
      <c r="A272" t="s">
        <v>56</v>
      </c>
      <c r="B272" t="s">
        <v>57</v>
      </c>
      <c r="C272" s="32" t="s">
        <v>423</v>
      </c>
      <c r="D272" t="s">
        <v>284</v>
      </c>
      <c r="E272" s="1">
        <v>57000</v>
      </c>
      <c r="F272" s="1">
        <f>E272*0.0287</f>
        <v>1635.9</v>
      </c>
      <c r="G272" s="1">
        <v>1635.9</v>
      </c>
      <c r="H272" s="1">
        <v>2684.11</v>
      </c>
      <c r="I272" s="1">
        <v>1997.62</v>
      </c>
      <c r="J272" s="1">
        <v>8018.43</v>
      </c>
      <c r="K272" s="1">
        <f>E272-J272</f>
        <v>48981.57</v>
      </c>
    </row>
    <row r="273" spans="1:126" x14ac:dyDescent="0.25">
      <c r="A273" t="s">
        <v>60</v>
      </c>
      <c r="B273" t="s">
        <v>61</v>
      </c>
      <c r="C273" s="32" t="s">
        <v>424</v>
      </c>
      <c r="D273" t="s">
        <v>284</v>
      </c>
      <c r="E273" s="1">
        <v>57000</v>
      </c>
      <c r="F273" s="1">
        <f t="shared" ref="F273:F274" si="86">E273*0.0287</f>
        <v>1635.9</v>
      </c>
      <c r="G273" s="1">
        <v>1635.9</v>
      </c>
      <c r="H273" s="1">
        <v>2922.14</v>
      </c>
      <c r="I273" s="1">
        <v>1567.5</v>
      </c>
      <c r="J273" s="1">
        <v>7858.34</v>
      </c>
      <c r="K273" s="1">
        <v>49141.66</v>
      </c>
    </row>
    <row r="274" spans="1:126" x14ac:dyDescent="0.25">
      <c r="A274" t="s">
        <v>334</v>
      </c>
      <c r="B274" s="11" t="s">
        <v>59</v>
      </c>
      <c r="C274" s="33" t="s">
        <v>424</v>
      </c>
      <c r="D274" s="16" t="s">
        <v>286</v>
      </c>
      <c r="E274" s="1">
        <v>40000</v>
      </c>
      <c r="F274" s="1">
        <f t="shared" si="86"/>
        <v>1148</v>
      </c>
      <c r="G274" s="1">
        <v>1148</v>
      </c>
      <c r="H274" s="1">
        <v>442.65</v>
      </c>
      <c r="I274" s="1">
        <v>175</v>
      </c>
      <c r="J274" s="1">
        <v>2981.65</v>
      </c>
      <c r="K274" s="1">
        <f>+E274-J274</f>
        <v>37018.35</v>
      </c>
    </row>
    <row r="275" spans="1:126" x14ac:dyDescent="0.25">
      <c r="A275" s="17" t="s">
        <v>362</v>
      </c>
      <c r="B275" s="17" t="s">
        <v>363</v>
      </c>
      <c r="C275" s="37" t="s">
        <v>424</v>
      </c>
      <c r="D275" s="20" t="s">
        <v>286</v>
      </c>
      <c r="E275" s="1">
        <v>44000</v>
      </c>
      <c r="F275" s="1">
        <f>E275*0.0287</f>
        <v>1262.8</v>
      </c>
      <c r="G275" s="1">
        <v>1262.8</v>
      </c>
      <c r="H275" s="1">
        <v>1007.19</v>
      </c>
      <c r="I275" s="1">
        <v>1437</v>
      </c>
      <c r="J275" s="1">
        <v>5044.59</v>
      </c>
      <c r="K275" s="1">
        <f>+E275-J275</f>
        <v>38955.410000000003</v>
      </c>
    </row>
    <row r="276" spans="1:126" x14ac:dyDescent="0.25">
      <c r="A276" s="17" t="s">
        <v>458</v>
      </c>
      <c r="B276" s="17" t="s">
        <v>17</v>
      </c>
      <c r="C276" s="37" t="s">
        <v>423</v>
      </c>
      <c r="D276" s="94" t="s">
        <v>453</v>
      </c>
      <c r="E276" s="1">
        <v>89000</v>
      </c>
      <c r="F276" s="1">
        <f>E276*0.0287</f>
        <v>2554.3000000000002</v>
      </c>
      <c r="G276" s="1">
        <v>9635.51</v>
      </c>
      <c r="H276" s="1">
        <v>2720.8</v>
      </c>
      <c r="I276" s="1">
        <v>25</v>
      </c>
      <c r="J276" s="1">
        <v>14949.96</v>
      </c>
      <c r="K276" s="1">
        <v>74550.039999999994</v>
      </c>
    </row>
    <row r="277" spans="1:126" x14ac:dyDescent="0.25">
      <c r="A277" s="3" t="s">
        <v>13</v>
      </c>
      <c r="B277" s="3">
        <v>5</v>
      </c>
      <c r="C277" s="34"/>
      <c r="D277" s="3"/>
      <c r="E277" s="4">
        <f t="shared" ref="E277:J277" si="87">SUM(E272:E276)</f>
        <v>287000</v>
      </c>
      <c r="F277" s="4">
        <f t="shared" si="87"/>
        <v>8236.9</v>
      </c>
      <c r="G277" s="4">
        <f t="shared" si="87"/>
        <v>15318.11</v>
      </c>
      <c r="H277" s="4">
        <f t="shared" si="87"/>
        <v>9776.89</v>
      </c>
      <c r="I277" s="4">
        <f t="shared" si="87"/>
        <v>5202.12</v>
      </c>
      <c r="J277" s="4">
        <f t="shared" si="87"/>
        <v>38852.97</v>
      </c>
      <c r="K277" s="4">
        <f>SUM(K272:K275)+K276</f>
        <v>248647.03</v>
      </c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</row>
    <row r="278" spans="1:126" x14ac:dyDescent="0.25"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</row>
    <row r="279" spans="1:126" x14ac:dyDescent="0.25">
      <c r="A279" s="97" t="s">
        <v>405</v>
      </c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</row>
    <row r="280" spans="1:126" x14ac:dyDescent="0.25">
      <c r="A280" t="s">
        <v>36</v>
      </c>
      <c r="B280" t="s">
        <v>10</v>
      </c>
      <c r="C280" s="32" t="s">
        <v>424</v>
      </c>
      <c r="D280" t="s">
        <v>284</v>
      </c>
      <c r="E280" s="1">
        <v>34000</v>
      </c>
      <c r="F280" s="1">
        <f t="shared" ref="F280:F281" si="88">E280*0.0287</f>
        <v>975.8</v>
      </c>
      <c r="G280" s="1">
        <v>0</v>
      </c>
      <c r="H280" s="1">
        <f t="shared" ref="H280:H281" si="89">E280*0.0304</f>
        <v>1033.5999999999999</v>
      </c>
      <c r="I280" s="1">
        <v>255</v>
      </c>
      <c r="J280" s="1">
        <v>2234.4</v>
      </c>
      <c r="K280" s="1">
        <f>E280-J280</f>
        <v>31765.599999999999</v>
      </c>
    </row>
    <row r="281" spans="1:126" x14ac:dyDescent="0.25">
      <c r="A281" t="s">
        <v>306</v>
      </c>
      <c r="B281" t="s">
        <v>23</v>
      </c>
      <c r="C281" s="32" t="s">
        <v>424</v>
      </c>
      <c r="D281" t="s">
        <v>286</v>
      </c>
      <c r="E281" s="1">
        <v>32000</v>
      </c>
      <c r="F281" s="1">
        <f t="shared" si="88"/>
        <v>918.4</v>
      </c>
      <c r="G281" s="1">
        <v>0</v>
      </c>
      <c r="H281" s="1">
        <f t="shared" si="89"/>
        <v>972.8</v>
      </c>
      <c r="I281" s="1">
        <v>2395</v>
      </c>
      <c r="J281" s="1">
        <v>4286.2</v>
      </c>
      <c r="K281" s="1">
        <v>27713.8</v>
      </c>
    </row>
    <row r="282" spans="1:126" x14ac:dyDescent="0.25">
      <c r="A282" t="s">
        <v>459</v>
      </c>
      <c r="B282" t="s">
        <v>289</v>
      </c>
      <c r="C282" s="32" t="s">
        <v>423</v>
      </c>
      <c r="D282" t="s">
        <v>286</v>
      </c>
      <c r="E282" s="1">
        <v>26250</v>
      </c>
      <c r="G282" s="1">
        <v>0</v>
      </c>
      <c r="H282" s="1">
        <v>798</v>
      </c>
      <c r="I282" s="1">
        <v>5082.21</v>
      </c>
      <c r="J282" s="1">
        <v>6633.89</v>
      </c>
      <c r="K282" s="1">
        <v>19616.11</v>
      </c>
    </row>
    <row r="283" spans="1:126" x14ac:dyDescent="0.25">
      <c r="A283" s="3" t="s">
        <v>13</v>
      </c>
      <c r="B283" s="3">
        <v>3</v>
      </c>
      <c r="C283" s="34"/>
      <c r="D283" s="3"/>
      <c r="E283" s="4">
        <f>SUM(E280:E281)+E282</f>
        <v>92250</v>
      </c>
      <c r="F283" s="4">
        <f t="shared" ref="F283:G283" si="90">SUM(F280:F281)</f>
        <v>1894.2</v>
      </c>
      <c r="G283" s="4">
        <f t="shared" si="90"/>
        <v>0</v>
      </c>
      <c r="H283" s="4">
        <f>SUM(H280:H281)+H282</f>
        <v>2804.4</v>
      </c>
      <c r="I283" s="4">
        <f>SUM(I280:I281)+I282</f>
        <v>7732.21</v>
      </c>
      <c r="J283" s="4">
        <f>SUM(J280:J281)+J282</f>
        <v>13154.49</v>
      </c>
      <c r="K283" s="4">
        <f>SUM(K280:K281)+K282</f>
        <v>79095.509999999995</v>
      </c>
    </row>
    <row r="284" spans="1:126" x14ac:dyDescent="0.25"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</row>
    <row r="285" spans="1:126" x14ac:dyDescent="0.25">
      <c r="A285" s="97" t="s">
        <v>406</v>
      </c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</row>
    <row r="286" spans="1:126" x14ac:dyDescent="0.25">
      <c r="A286" t="s">
        <v>46</v>
      </c>
      <c r="B286" t="s">
        <v>241</v>
      </c>
      <c r="C286" s="32" t="s">
        <v>424</v>
      </c>
      <c r="D286" t="s">
        <v>284</v>
      </c>
      <c r="E286" s="1">
        <v>51000</v>
      </c>
      <c r="F286" s="1">
        <f t="shared" ref="F286:F287" si="91">E286*0.0287</f>
        <v>1463.7</v>
      </c>
      <c r="G286" s="1">
        <v>1816.62</v>
      </c>
      <c r="H286" s="1">
        <f t="shared" ref="H286:H287" si="92">E286*0.0304</f>
        <v>1550.4</v>
      </c>
      <c r="I286" s="1">
        <v>1475.12</v>
      </c>
      <c r="J286" s="1">
        <v>6281.84</v>
      </c>
      <c r="K286" s="1">
        <f t="shared" ref="K286" si="93">E286-J286</f>
        <v>44718.16</v>
      </c>
    </row>
    <row r="287" spans="1:126" x14ac:dyDescent="0.25">
      <c r="A287" t="s">
        <v>47</v>
      </c>
      <c r="B287" t="s">
        <v>40</v>
      </c>
      <c r="C287" s="32" t="s">
        <v>424</v>
      </c>
      <c r="D287" t="s">
        <v>284</v>
      </c>
      <c r="E287" s="1">
        <v>41000</v>
      </c>
      <c r="F287" s="1">
        <f t="shared" si="91"/>
        <v>1176.7</v>
      </c>
      <c r="G287" s="1">
        <v>583.79</v>
      </c>
      <c r="H287" s="1">
        <f t="shared" si="92"/>
        <v>1246.4000000000001</v>
      </c>
      <c r="I287" s="1">
        <v>175</v>
      </c>
      <c r="J287" s="1">
        <f t="shared" ref="J287" si="94">F287+G287+H287+I287</f>
        <v>3181.89</v>
      </c>
      <c r="K287" s="1">
        <v>37818.11</v>
      </c>
    </row>
    <row r="288" spans="1:126" s="2" customFormat="1" x14ac:dyDescent="0.25">
      <c r="A288" s="3" t="s">
        <v>13</v>
      </c>
      <c r="B288" s="3">
        <v>2</v>
      </c>
      <c r="C288" s="34"/>
      <c r="D288" s="3"/>
      <c r="E288" s="4">
        <f t="shared" ref="E288:K288" si="95">SUM(E286:E287)</f>
        <v>92000</v>
      </c>
      <c r="F288" s="4">
        <f t="shared" si="95"/>
        <v>2640.4</v>
      </c>
      <c r="G288" s="4">
        <f t="shared" si="95"/>
        <v>2400.41</v>
      </c>
      <c r="H288" s="4">
        <f t="shared" si="95"/>
        <v>2796.8</v>
      </c>
      <c r="I288" s="4">
        <f t="shared" si="95"/>
        <v>1650.12</v>
      </c>
      <c r="J288" s="4">
        <f t="shared" si="95"/>
        <v>9463.73</v>
      </c>
      <c r="K288" s="4">
        <f t="shared" si="95"/>
        <v>82536.27</v>
      </c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</row>
    <row r="289" spans="1:126" s="2" customFormat="1" x14ac:dyDescent="0.25">
      <c r="A289"/>
      <c r="B289"/>
      <c r="C289" s="32"/>
      <c r="D289"/>
      <c r="E289" s="1"/>
      <c r="F289" s="1"/>
      <c r="G289" s="1"/>
      <c r="H289" s="1"/>
      <c r="I289" s="1"/>
      <c r="J289" s="1"/>
      <c r="K289" s="1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</row>
    <row r="290" spans="1:126" s="2" customFormat="1" x14ac:dyDescent="0.25">
      <c r="A290" s="97" t="s">
        <v>407</v>
      </c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</row>
    <row r="291" spans="1:126" x14ac:dyDescent="0.25">
      <c r="A291" t="s">
        <v>356</v>
      </c>
      <c r="B291" s="18" t="s">
        <v>355</v>
      </c>
      <c r="C291" s="33" t="s">
        <v>424</v>
      </c>
      <c r="D291" s="16" t="s">
        <v>286</v>
      </c>
      <c r="E291" s="1">
        <v>90000</v>
      </c>
      <c r="F291" s="1">
        <f>E291*0.0287</f>
        <v>2583</v>
      </c>
      <c r="G291" s="1">
        <v>9753.1200000000008</v>
      </c>
      <c r="H291" s="1">
        <f>E291*0.0304</f>
        <v>2736</v>
      </c>
      <c r="I291" s="1">
        <v>175</v>
      </c>
      <c r="J291" s="1">
        <v>15247.12</v>
      </c>
      <c r="K291" s="1">
        <f>E291-J291</f>
        <v>74752.88</v>
      </c>
    </row>
    <row r="292" spans="1:126" x14ac:dyDescent="0.25">
      <c r="A292" t="s">
        <v>523</v>
      </c>
      <c r="B292" s="18" t="s">
        <v>17</v>
      </c>
      <c r="C292" s="33" t="s">
        <v>424</v>
      </c>
      <c r="D292" s="93" t="s">
        <v>453</v>
      </c>
      <c r="E292" s="1">
        <v>115000</v>
      </c>
      <c r="G292" s="1">
        <v>14958.68</v>
      </c>
      <c r="H292" s="1">
        <v>3496</v>
      </c>
      <c r="I292" s="1">
        <v>2977.74</v>
      </c>
      <c r="J292" s="1">
        <v>24732.92</v>
      </c>
      <c r="K292" s="1">
        <v>90267.08</v>
      </c>
    </row>
    <row r="293" spans="1:126" s="2" customFormat="1" x14ac:dyDescent="0.25">
      <c r="A293" s="3" t="s">
        <v>13</v>
      </c>
      <c r="B293" s="3">
        <v>2</v>
      </c>
      <c r="C293" s="34"/>
      <c r="D293" s="3"/>
      <c r="E293" s="4">
        <f>SUM(E291:E291)+E292</f>
        <v>205000</v>
      </c>
      <c r="F293" s="4" t="e">
        <f>SUM(F291:F291)+#REF!</f>
        <v>#REF!</v>
      </c>
      <c r="G293" s="4">
        <f>SUM(G291:G291)+G292</f>
        <v>24711.8</v>
      </c>
      <c r="H293" s="4">
        <f>SUM(H291:H291)+H292</f>
        <v>6232</v>
      </c>
      <c r="I293" s="4">
        <f>SUM(I291:I291)+I292</f>
        <v>3152.74</v>
      </c>
      <c r="J293" s="4">
        <f>SUM(J291:J291)+J292</f>
        <v>39980.04</v>
      </c>
      <c r="K293" s="4">
        <f>SUM(K291:K291)+K292</f>
        <v>165019.96</v>
      </c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</row>
    <row r="294" spans="1:126" x14ac:dyDescent="0.25">
      <c r="A294" s="6"/>
      <c r="B294" s="6"/>
      <c r="C294" s="40"/>
      <c r="D294" s="6"/>
      <c r="E294" s="49"/>
      <c r="F294" s="49"/>
      <c r="G294" s="49"/>
      <c r="H294" s="49"/>
      <c r="I294" s="49"/>
      <c r="J294" s="49"/>
      <c r="K294" s="49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</row>
    <row r="295" spans="1:126" x14ac:dyDescent="0.25">
      <c r="A295" s="6" t="s">
        <v>507</v>
      </c>
      <c r="B295" s="6"/>
      <c r="C295" s="40"/>
      <c r="D295" s="6"/>
      <c r="E295" s="49"/>
      <c r="F295" s="49"/>
      <c r="G295" s="49"/>
      <c r="H295" s="49"/>
      <c r="I295" s="49"/>
      <c r="J295" s="49"/>
      <c r="K295" s="49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</row>
    <row r="296" spans="1:126" s="2" customFormat="1" x14ac:dyDescent="0.25">
      <c r="A296" s="44" t="s">
        <v>460</v>
      </c>
      <c r="B296" s="44" t="s">
        <v>45</v>
      </c>
      <c r="C296" s="45" t="s">
        <v>424</v>
      </c>
      <c r="D296" s="44" t="s">
        <v>286</v>
      </c>
      <c r="E296" s="46">
        <v>44000</v>
      </c>
      <c r="F296" s="46"/>
      <c r="G296" s="46">
        <v>1007.19</v>
      </c>
      <c r="H296" s="46">
        <v>1337.6</v>
      </c>
      <c r="I296" s="46">
        <v>345</v>
      </c>
      <c r="J296" s="46">
        <v>3952.59</v>
      </c>
      <c r="K296" s="46">
        <v>40047.410000000003</v>
      </c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</row>
    <row r="297" spans="1:126" s="6" customFormat="1" x14ac:dyDescent="0.25">
      <c r="A297" s="44" t="s">
        <v>462</v>
      </c>
      <c r="B297" s="44" t="s">
        <v>45</v>
      </c>
      <c r="C297" s="45" t="s">
        <v>424</v>
      </c>
      <c r="D297" s="44" t="s">
        <v>427</v>
      </c>
      <c r="E297" s="46">
        <v>44000</v>
      </c>
      <c r="F297" s="46"/>
      <c r="G297" s="46">
        <v>1007.19</v>
      </c>
      <c r="H297" s="46">
        <v>1337.6</v>
      </c>
      <c r="I297" s="46">
        <v>337</v>
      </c>
      <c r="J297" s="46">
        <v>3944.59</v>
      </c>
      <c r="K297" s="46">
        <v>40055.410000000003</v>
      </c>
    </row>
    <row r="298" spans="1:126" s="6" customFormat="1" x14ac:dyDescent="0.25">
      <c r="A298" s="85" t="s">
        <v>13</v>
      </c>
      <c r="B298" s="85">
        <v>2</v>
      </c>
      <c r="C298" s="86"/>
      <c r="D298" s="85"/>
      <c r="E298" s="87">
        <f>E296+E297</f>
        <v>88000</v>
      </c>
      <c r="F298" s="87"/>
      <c r="G298" s="87">
        <f>G296+G297</f>
        <v>2014.38</v>
      </c>
      <c r="H298" s="87">
        <f>H296+H297</f>
        <v>2675.2</v>
      </c>
      <c r="I298" s="87">
        <f>I296+I297</f>
        <v>682</v>
      </c>
      <c r="J298" s="87">
        <f>J296+J297</f>
        <v>7897.18</v>
      </c>
      <c r="K298" s="87">
        <f>K296+K297</f>
        <v>80102.820000000007</v>
      </c>
    </row>
    <row r="299" spans="1:126" s="26" customFormat="1" x14ac:dyDescent="0.25">
      <c r="A299" s="97" t="s">
        <v>408</v>
      </c>
      <c r="B299" s="97"/>
      <c r="C299" s="97"/>
      <c r="D299" s="97"/>
      <c r="E299" s="97"/>
      <c r="F299" s="97"/>
      <c r="G299" s="97"/>
      <c r="H299" s="97"/>
      <c r="I299" s="97"/>
      <c r="J299" s="97"/>
      <c r="K299" s="97"/>
    </row>
    <row r="300" spans="1:126" s="26" customFormat="1" x14ac:dyDescent="0.25">
      <c r="A300" s="44" t="s">
        <v>44</v>
      </c>
      <c r="B300" s="44" t="s">
        <v>461</v>
      </c>
      <c r="C300" s="45" t="s">
        <v>424</v>
      </c>
      <c r="D300" s="44" t="s">
        <v>286</v>
      </c>
      <c r="E300" s="46">
        <v>91000</v>
      </c>
      <c r="F300" s="46">
        <f>E300*0.0287</f>
        <v>2611.6999999999998</v>
      </c>
      <c r="G300" s="46">
        <v>9988.34</v>
      </c>
      <c r="H300" s="46">
        <f>E300*0.0304</f>
        <v>2766.4</v>
      </c>
      <c r="I300" s="46">
        <v>2300</v>
      </c>
      <c r="J300" s="46">
        <v>7678.1</v>
      </c>
      <c r="K300" s="46">
        <f>E300-J300</f>
        <v>83321.899999999994</v>
      </c>
    </row>
    <row r="301" spans="1:126" s="26" customFormat="1" x14ac:dyDescent="0.25">
      <c r="A301" s="44" t="s">
        <v>463</v>
      </c>
      <c r="B301" s="44" t="s">
        <v>45</v>
      </c>
      <c r="C301" s="45" t="s">
        <v>424</v>
      </c>
      <c r="D301" s="44" t="s">
        <v>286</v>
      </c>
      <c r="E301" s="46">
        <v>44000</v>
      </c>
      <c r="F301" s="46"/>
      <c r="G301" s="46">
        <v>1007.19</v>
      </c>
      <c r="H301" s="46">
        <v>1337.6</v>
      </c>
      <c r="I301" s="46">
        <v>175</v>
      </c>
      <c r="J301" s="46">
        <v>3782.59</v>
      </c>
      <c r="K301" s="46">
        <v>40217.410000000003</v>
      </c>
    </row>
    <row r="302" spans="1:126" x14ac:dyDescent="0.25">
      <c r="A302" s="3" t="s">
        <v>13</v>
      </c>
      <c r="B302" s="3">
        <v>2</v>
      </c>
      <c r="C302" s="34"/>
      <c r="D302" s="3"/>
      <c r="E302" s="4">
        <f>SUM(E300:E300)+E301</f>
        <v>135000</v>
      </c>
      <c r="F302" s="4">
        <f>SUM(F300:F300)</f>
        <v>2611.6999999999998</v>
      </c>
      <c r="G302" s="4">
        <f>SUM(G300:G300)+G301</f>
        <v>10995.53</v>
      </c>
      <c r="H302" s="4">
        <f>SUM(H300:H300)+H301</f>
        <v>4104</v>
      </c>
      <c r="I302" s="4">
        <f>SUM(I300:I300)+I301</f>
        <v>2475</v>
      </c>
      <c r="J302" s="4">
        <f>SUM(J300:J300)+J301</f>
        <v>11460.69</v>
      </c>
      <c r="K302" s="4">
        <f>SUM(K300:K300)+K301</f>
        <v>123539.31</v>
      </c>
    </row>
    <row r="303" spans="1:126" s="26" customFormat="1" x14ac:dyDescent="0.25">
      <c r="A303"/>
      <c r="B303"/>
      <c r="C303" s="32"/>
      <c r="D303"/>
      <c r="E303" s="1"/>
      <c r="F303" s="1"/>
      <c r="G303" s="1"/>
      <c r="H303" s="1"/>
      <c r="I303" s="1"/>
      <c r="J303" s="1"/>
      <c r="K303" s="1"/>
    </row>
    <row r="304" spans="1:126" s="26" customFormat="1" x14ac:dyDescent="0.25">
      <c r="A304" s="97" t="s">
        <v>409</v>
      </c>
      <c r="B304" s="97"/>
      <c r="C304" s="97"/>
      <c r="D304" s="97"/>
      <c r="E304" s="97"/>
      <c r="F304" s="97"/>
      <c r="G304" s="97"/>
      <c r="H304" s="97"/>
      <c r="I304" s="97"/>
      <c r="J304" s="97"/>
      <c r="K304" s="97"/>
    </row>
    <row r="305" spans="1:126" s="2" customFormat="1" x14ac:dyDescent="0.25">
      <c r="A305" s="5" t="s">
        <v>37</v>
      </c>
      <c r="B305" t="s">
        <v>38</v>
      </c>
      <c r="C305" s="32" t="s">
        <v>424</v>
      </c>
      <c r="D305" t="s">
        <v>284</v>
      </c>
      <c r="E305" s="1">
        <v>91000</v>
      </c>
      <c r="F305" s="1">
        <f>E305*0.0287</f>
        <v>2611.6999999999998</v>
      </c>
      <c r="G305" s="1">
        <v>2766.4</v>
      </c>
      <c r="H305" s="1">
        <v>2766.4</v>
      </c>
      <c r="I305" s="1">
        <v>4690.24</v>
      </c>
      <c r="J305" s="30">
        <v>19381.62</v>
      </c>
      <c r="K305" s="1">
        <f t="shared" ref="K305" si="96">E305-J305</f>
        <v>71618.38</v>
      </c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</row>
    <row r="306" spans="1:126" x14ac:dyDescent="0.25">
      <c r="A306" s="29" t="s">
        <v>39</v>
      </c>
      <c r="B306" t="s">
        <v>43</v>
      </c>
      <c r="C306" s="32" t="s">
        <v>424</v>
      </c>
      <c r="D306" t="s">
        <v>284</v>
      </c>
      <c r="E306" s="1">
        <v>45000</v>
      </c>
      <c r="F306" s="1">
        <f t="shared" ref="F306" si="97">E306*0.0287</f>
        <v>1291.5</v>
      </c>
      <c r="G306" s="1">
        <v>968.81</v>
      </c>
      <c r="H306" s="1">
        <v>1368</v>
      </c>
      <c r="I306" s="1">
        <v>1525.12</v>
      </c>
      <c r="J306" s="30">
        <v>5130.43</v>
      </c>
      <c r="K306" s="1">
        <v>39869.57</v>
      </c>
    </row>
    <row r="307" spans="1:126" x14ac:dyDescent="0.25">
      <c r="A307" t="s">
        <v>42</v>
      </c>
      <c r="B307" t="s">
        <v>43</v>
      </c>
      <c r="C307" s="32" t="s">
        <v>424</v>
      </c>
      <c r="D307" t="s">
        <v>286</v>
      </c>
      <c r="E307" s="1">
        <v>45000</v>
      </c>
      <c r="F307" s="1">
        <v>1291.5</v>
      </c>
      <c r="G307" s="1">
        <v>1148.33</v>
      </c>
      <c r="H307" s="1">
        <f t="shared" ref="H307" si="98">E307*0.0304</f>
        <v>1368</v>
      </c>
      <c r="I307" s="1">
        <v>175</v>
      </c>
      <c r="J307" s="30">
        <v>2834.5</v>
      </c>
      <c r="K307" s="1">
        <f>E307-J307</f>
        <v>42165.5</v>
      </c>
    </row>
    <row r="308" spans="1:126" x14ac:dyDescent="0.25">
      <c r="A308" s="3" t="s">
        <v>13</v>
      </c>
      <c r="B308" s="3">
        <v>3</v>
      </c>
      <c r="C308" s="34"/>
      <c r="D308" s="3"/>
      <c r="E308" s="4">
        <f t="shared" ref="E308:J308" si="99">SUM(E305:E307)</f>
        <v>181000</v>
      </c>
      <c r="F308" s="4">
        <f t="shared" si="99"/>
        <v>5194.7</v>
      </c>
      <c r="G308" s="4">
        <f t="shared" si="99"/>
        <v>4883.54</v>
      </c>
      <c r="H308" s="4">
        <f t="shared" si="99"/>
        <v>5502.4</v>
      </c>
      <c r="I308" s="4">
        <f t="shared" si="99"/>
        <v>6390.36</v>
      </c>
      <c r="J308" s="4">
        <f t="shared" si="99"/>
        <v>27346.55</v>
      </c>
      <c r="K308" s="4">
        <f>SUM(K305:K307)</f>
        <v>153653.45000000001</v>
      </c>
    </row>
    <row r="310" spans="1:126" s="2" customFormat="1" x14ac:dyDescent="0.25">
      <c r="A310" s="97" t="s">
        <v>410</v>
      </c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</row>
    <row r="311" spans="1:126" s="2" customFormat="1" x14ac:dyDescent="0.25">
      <c r="A311" s="17" t="s">
        <v>48</v>
      </c>
      <c r="B311" s="17" t="s">
        <v>345</v>
      </c>
      <c r="C311" s="37" t="s">
        <v>424</v>
      </c>
      <c r="D311" s="19" t="s">
        <v>286</v>
      </c>
      <c r="E311" s="1">
        <v>89500</v>
      </c>
      <c r="F311" s="1">
        <f>E311*0.0287</f>
        <v>2568.65</v>
      </c>
      <c r="G311" s="1">
        <v>7041.03</v>
      </c>
      <c r="H311" s="30">
        <f>E311*0.0304</f>
        <v>2720.8</v>
      </c>
      <c r="I311" s="30">
        <v>1695.12</v>
      </c>
      <c r="J311" s="30">
        <v>16282.55</v>
      </c>
      <c r="K311" s="30">
        <f>E311-J311</f>
        <v>73217.45</v>
      </c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</row>
    <row r="312" spans="1:126" s="2" customFormat="1" x14ac:dyDescent="0.25">
      <c r="A312" s="17" t="s">
        <v>358</v>
      </c>
      <c r="B312" s="17" t="s">
        <v>41</v>
      </c>
      <c r="C312" s="37" t="s">
        <v>423</v>
      </c>
      <c r="D312" s="19" t="s">
        <v>286</v>
      </c>
      <c r="E312" s="1">
        <v>44000</v>
      </c>
      <c r="F312" s="1"/>
      <c r="G312" s="1">
        <v>1007.19</v>
      </c>
      <c r="H312" s="30">
        <v>1337.6</v>
      </c>
      <c r="I312" s="30">
        <v>345</v>
      </c>
      <c r="J312" s="30">
        <v>3952.59</v>
      </c>
      <c r="K312" s="30">
        <v>40047.410000000003</v>
      </c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</row>
    <row r="313" spans="1:126" s="2" customFormat="1" x14ac:dyDescent="0.25">
      <c r="A313" t="s">
        <v>359</v>
      </c>
      <c r="B313" s="23" t="s">
        <v>15</v>
      </c>
      <c r="C313" s="32" t="s">
        <v>424</v>
      </c>
      <c r="D313" s="20" t="s">
        <v>286</v>
      </c>
      <c r="E313" s="1">
        <v>44000</v>
      </c>
      <c r="F313" s="1">
        <f>E313*0.0287</f>
        <v>1262.8</v>
      </c>
      <c r="G313" s="1">
        <v>1007.19</v>
      </c>
      <c r="H313" s="30">
        <f>E313*0.0304</f>
        <v>1337.6</v>
      </c>
      <c r="I313" s="30">
        <v>1236.49</v>
      </c>
      <c r="J313" s="30">
        <v>4844.08</v>
      </c>
      <c r="K313" s="30">
        <v>39155.919999999998</v>
      </c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</row>
    <row r="314" spans="1:126" s="14" customFormat="1" x14ac:dyDescent="0.25">
      <c r="A314" t="s">
        <v>49</v>
      </c>
      <c r="B314" t="s">
        <v>15</v>
      </c>
      <c r="C314" s="32" t="s">
        <v>423</v>
      </c>
      <c r="D314" t="s">
        <v>284</v>
      </c>
      <c r="E314" s="1">
        <v>46000</v>
      </c>
      <c r="F314" s="1">
        <f t="shared" ref="F314:F317" si="100">E314*0.0287</f>
        <v>1320.2</v>
      </c>
      <c r="G314" s="1">
        <v>1110.94</v>
      </c>
      <c r="H314" s="30">
        <f t="shared" ref="H314:H317" si="101">E314*0.0304</f>
        <v>1398.4</v>
      </c>
      <c r="I314" s="30">
        <v>4417.74</v>
      </c>
      <c r="J314" s="30">
        <v>8020.76</v>
      </c>
      <c r="K314" s="30">
        <v>37979.24</v>
      </c>
    </row>
    <row r="315" spans="1:126" s="14" customFormat="1" x14ac:dyDescent="0.25">
      <c r="A315" t="s">
        <v>508</v>
      </c>
      <c r="B315" s="23" t="s">
        <v>40</v>
      </c>
      <c r="C315" s="32" t="s">
        <v>423</v>
      </c>
      <c r="D315" t="s">
        <v>286</v>
      </c>
      <c r="E315" s="1">
        <v>44000</v>
      </c>
      <c r="F315" s="1"/>
      <c r="G315" s="1">
        <v>1007.19</v>
      </c>
      <c r="H315" s="30">
        <v>1337.6</v>
      </c>
      <c r="I315" s="30">
        <v>427.5</v>
      </c>
      <c r="J315" s="30">
        <v>4035.09</v>
      </c>
      <c r="K315" s="30">
        <v>39964.910000000003</v>
      </c>
    </row>
    <row r="316" spans="1:126" x14ac:dyDescent="0.25">
      <c r="A316" t="s">
        <v>52</v>
      </c>
      <c r="B316" t="s">
        <v>23</v>
      </c>
      <c r="C316" s="32" t="s">
        <v>423</v>
      </c>
      <c r="D316" t="s">
        <v>284</v>
      </c>
      <c r="E316" s="1">
        <v>32000</v>
      </c>
      <c r="F316" s="1">
        <f t="shared" si="100"/>
        <v>918.4</v>
      </c>
      <c r="G316" s="1">
        <v>0</v>
      </c>
      <c r="H316" s="30">
        <f t="shared" si="101"/>
        <v>972.8</v>
      </c>
      <c r="I316" s="30">
        <v>527.5</v>
      </c>
      <c r="J316" s="30">
        <f t="shared" ref="J316" si="102">F316+G316+H316+I316</f>
        <v>2418.6999999999998</v>
      </c>
      <c r="K316" s="30">
        <f t="shared" ref="K316" si="103">E316-J316</f>
        <v>29581.3</v>
      </c>
    </row>
    <row r="317" spans="1:126" s="2" customFormat="1" x14ac:dyDescent="0.25">
      <c r="A317" t="s">
        <v>53</v>
      </c>
      <c r="B317" t="s">
        <v>23</v>
      </c>
      <c r="C317" s="32" t="s">
        <v>423</v>
      </c>
      <c r="D317" t="s">
        <v>284</v>
      </c>
      <c r="E317" s="1">
        <v>32000</v>
      </c>
      <c r="F317" s="1">
        <f t="shared" si="100"/>
        <v>918.4</v>
      </c>
      <c r="G317" s="1">
        <v>0</v>
      </c>
      <c r="H317" s="30">
        <f t="shared" si="101"/>
        <v>972.8</v>
      </c>
      <c r="I317" s="30">
        <v>1625.12</v>
      </c>
      <c r="J317" s="30">
        <v>3516.32</v>
      </c>
      <c r="K317" s="30">
        <v>28483.68</v>
      </c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</row>
    <row r="318" spans="1:126" s="2" customFormat="1" x14ac:dyDescent="0.25">
      <c r="A318" s="3" t="s">
        <v>13</v>
      </c>
      <c r="B318" s="3">
        <v>7</v>
      </c>
      <c r="C318" s="34"/>
      <c r="D318" s="3"/>
      <c r="E318" s="4">
        <f t="shared" ref="E318:K318" si="104">SUM(E311:E317)</f>
        <v>331500</v>
      </c>
      <c r="F318" s="4">
        <f t="shared" si="104"/>
        <v>6988.45</v>
      </c>
      <c r="G318" s="4">
        <f t="shared" si="104"/>
        <v>11173.54</v>
      </c>
      <c r="H318" s="4">
        <f t="shared" si="104"/>
        <v>10077.6</v>
      </c>
      <c r="I318" s="4">
        <f t="shared" si="104"/>
        <v>10274.469999999999</v>
      </c>
      <c r="J318" s="4">
        <f t="shared" si="104"/>
        <v>43070.09</v>
      </c>
      <c r="K318" s="4">
        <f t="shared" si="104"/>
        <v>288429.90999999997</v>
      </c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</row>
    <row r="319" spans="1:126" s="2" customFormat="1" x14ac:dyDescent="0.25">
      <c r="A319"/>
      <c r="B319"/>
      <c r="C319" s="32"/>
      <c r="D319"/>
      <c r="E319" s="1"/>
      <c r="F319" s="1"/>
      <c r="G319" s="1"/>
      <c r="H319" s="1"/>
      <c r="I319" s="1"/>
      <c r="J319" s="1"/>
      <c r="K319" s="1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</row>
    <row r="320" spans="1:126" s="2" customFormat="1" x14ac:dyDescent="0.25">
      <c r="A320" s="97" t="s">
        <v>103</v>
      </c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</row>
    <row r="321" spans="1:126" s="2" customFormat="1" x14ac:dyDescent="0.25">
      <c r="A321" t="s">
        <v>101</v>
      </c>
      <c r="B321" t="s">
        <v>102</v>
      </c>
      <c r="C321" s="32" t="s">
        <v>424</v>
      </c>
      <c r="D321" t="s">
        <v>284</v>
      </c>
      <c r="E321" s="1">
        <v>165000</v>
      </c>
      <c r="F321" s="1">
        <v>4735.5</v>
      </c>
      <c r="G321" s="1">
        <v>27624.36</v>
      </c>
      <c r="H321" s="1">
        <v>4098.53</v>
      </c>
      <c r="I321" s="1">
        <v>25</v>
      </c>
      <c r="J321" s="1">
        <v>37117.339999999997</v>
      </c>
      <c r="K321" s="1">
        <v>127882.66</v>
      </c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</row>
    <row r="322" spans="1:126" x14ac:dyDescent="0.25">
      <c r="A322" s="3" t="s">
        <v>13</v>
      </c>
      <c r="B322" s="3">
        <v>1</v>
      </c>
      <c r="C322" s="34"/>
      <c r="D322" s="3"/>
      <c r="E322" s="4">
        <f t="shared" ref="E322:K322" si="105">SUM(E321:E321)</f>
        <v>165000</v>
      </c>
      <c r="F322" s="4">
        <f t="shared" si="105"/>
        <v>4735.5</v>
      </c>
      <c r="G322" s="4">
        <f t="shared" si="105"/>
        <v>27624.36</v>
      </c>
      <c r="H322" s="4">
        <f t="shared" si="105"/>
        <v>4098.53</v>
      </c>
      <c r="I322" s="4">
        <f t="shared" si="105"/>
        <v>25</v>
      </c>
      <c r="J322" s="4">
        <f t="shared" si="105"/>
        <v>37117.339999999997</v>
      </c>
      <c r="K322" s="4">
        <f t="shared" si="105"/>
        <v>127882.66</v>
      </c>
    </row>
    <row r="324" spans="1:126" x14ac:dyDescent="0.25">
      <c r="A324" s="97" t="s">
        <v>105</v>
      </c>
      <c r="B324" s="97"/>
      <c r="C324" s="97"/>
      <c r="D324" s="97"/>
      <c r="E324" s="97"/>
      <c r="F324" s="97"/>
      <c r="G324" s="97"/>
      <c r="H324" s="97"/>
      <c r="I324" s="97"/>
      <c r="J324" s="97"/>
      <c r="K324" s="97"/>
    </row>
    <row r="325" spans="1:126" x14ac:dyDescent="0.25">
      <c r="A325" t="s">
        <v>108</v>
      </c>
      <c r="B325" t="s">
        <v>19</v>
      </c>
      <c r="C325" s="32" t="s">
        <v>423</v>
      </c>
      <c r="D325" t="s">
        <v>286</v>
      </c>
      <c r="E325" s="1">
        <v>41000</v>
      </c>
      <c r="F325" s="1">
        <f t="shared" ref="F325:F333" si="106">E325*0.0287</f>
        <v>1176.7</v>
      </c>
      <c r="G325" s="1">
        <v>583.79</v>
      </c>
      <c r="H325" s="1">
        <f t="shared" ref="H325:H333" si="107">E325*0.0304</f>
        <v>1246.4000000000001</v>
      </c>
      <c r="I325" s="1">
        <v>1200</v>
      </c>
      <c r="J325" s="1">
        <v>4206.8900000000003</v>
      </c>
      <c r="K325" s="30">
        <v>36793.11</v>
      </c>
    </row>
    <row r="326" spans="1:126" x14ac:dyDescent="0.25">
      <c r="A326" t="s">
        <v>109</v>
      </c>
      <c r="B326" t="s">
        <v>110</v>
      </c>
      <c r="C326" s="32" t="s">
        <v>423</v>
      </c>
      <c r="D326" t="s">
        <v>284</v>
      </c>
      <c r="E326" s="1">
        <v>86000</v>
      </c>
      <c r="F326" s="1">
        <f t="shared" si="106"/>
        <v>2468.1999999999998</v>
      </c>
      <c r="G326" s="1">
        <v>8812.2199999999993</v>
      </c>
      <c r="H326" s="1">
        <f t="shared" si="107"/>
        <v>2614.4</v>
      </c>
      <c r="I326" s="1">
        <v>195</v>
      </c>
      <c r="J326" s="1">
        <f t="shared" ref="J326:J332" si="108">F326+G326+H326+I326</f>
        <v>14089.82</v>
      </c>
      <c r="K326" s="30">
        <f t="shared" ref="K326:K332" si="109">E326-J326</f>
        <v>71910.179999999993</v>
      </c>
    </row>
    <row r="327" spans="1:126" x14ac:dyDescent="0.25">
      <c r="A327" t="s">
        <v>312</v>
      </c>
      <c r="B327" t="s">
        <v>311</v>
      </c>
      <c r="C327" s="32" t="s">
        <v>424</v>
      </c>
      <c r="D327" t="s">
        <v>286</v>
      </c>
      <c r="E327" s="1">
        <v>41000</v>
      </c>
      <c r="F327" s="1">
        <f t="shared" si="106"/>
        <v>1176.7</v>
      </c>
      <c r="G327" s="1">
        <v>583.79</v>
      </c>
      <c r="H327" s="1">
        <f t="shared" si="107"/>
        <v>1246.4000000000001</v>
      </c>
      <c r="I327" s="1">
        <v>345</v>
      </c>
      <c r="J327" s="1">
        <v>3351.89</v>
      </c>
      <c r="K327" s="30">
        <v>37648.11</v>
      </c>
    </row>
    <row r="328" spans="1:126" x14ac:dyDescent="0.25">
      <c r="A328" t="s">
        <v>271</v>
      </c>
      <c r="B328" t="s">
        <v>270</v>
      </c>
      <c r="C328" s="32" t="s">
        <v>423</v>
      </c>
      <c r="D328" t="s">
        <v>286</v>
      </c>
      <c r="E328" s="1">
        <v>41000</v>
      </c>
      <c r="F328" s="1">
        <f t="shared" si="106"/>
        <v>1176.7</v>
      </c>
      <c r="G328" s="1">
        <v>583.79</v>
      </c>
      <c r="H328" s="1">
        <f t="shared" si="107"/>
        <v>1246.4000000000001</v>
      </c>
      <c r="I328" s="1">
        <v>175</v>
      </c>
      <c r="J328" s="1">
        <v>3181.99</v>
      </c>
      <c r="K328" s="30">
        <v>37818.11</v>
      </c>
    </row>
    <row r="329" spans="1:126" x14ac:dyDescent="0.25">
      <c r="A329" t="s">
        <v>292</v>
      </c>
      <c r="B329" t="s">
        <v>112</v>
      </c>
      <c r="C329" s="32" t="s">
        <v>423</v>
      </c>
      <c r="D329" t="s">
        <v>286</v>
      </c>
      <c r="E329" s="1">
        <v>41000</v>
      </c>
      <c r="F329" s="1">
        <f t="shared" si="106"/>
        <v>1176.7</v>
      </c>
      <c r="G329" s="1">
        <v>583.79</v>
      </c>
      <c r="H329" s="1">
        <f t="shared" si="107"/>
        <v>1246.4000000000001</v>
      </c>
      <c r="I329" s="1">
        <v>1777.62</v>
      </c>
      <c r="J329" s="1">
        <v>4581.99</v>
      </c>
      <c r="K329" s="30">
        <v>36418.01</v>
      </c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</row>
    <row r="330" spans="1:126" x14ac:dyDescent="0.25">
      <c r="A330" t="s">
        <v>314</v>
      </c>
      <c r="B330" t="s">
        <v>61</v>
      </c>
      <c r="C330" s="32" t="s">
        <v>423</v>
      </c>
      <c r="D330" t="s">
        <v>286</v>
      </c>
      <c r="E330" s="1">
        <v>41000</v>
      </c>
      <c r="F330" s="1">
        <f t="shared" si="106"/>
        <v>1176.7</v>
      </c>
      <c r="G330" s="1">
        <v>583.79</v>
      </c>
      <c r="H330" s="1">
        <f t="shared" si="107"/>
        <v>1246.4000000000001</v>
      </c>
      <c r="I330" s="1">
        <v>275</v>
      </c>
      <c r="J330" s="1">
        <v>3281.89</v>
      </c>
      <c r="K330" s="30">
        <v>37718.11</v>
      </c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</row>
    <row r="331" spans="1:126" x14ac:dyDescent="0.25">
      <c r="A331" t="s">
        <v>313</v>
      </c>
      <c r="B331" t="s">
        <v>61</v>
      </c>
      <c r="C331" s="32" t="s">
        <v>423</v>
      </c>
      <c r="D331" t="s">
        <v>286</v>
      </c>
      <c r="E331" s="15">
        <v>36000</v>
      </c>
      <c r="F331" s="1">
        <f t="shared" si="106"/>
        <v>1033.2</v>
      </c>
      <c r="G331" s="1">
        <v>0</v>
      </c>
      <c r="H331" s="1">
        <f t="shared" si="107"/>
        <v>1094.4000000000001</v>
      </c>
      <c r="I331" s="1">
        <v>175</v>
      </c>
      <c r="J331" s="1">
        <f t="shared" si="108"/>
        <v>2302.6</v>
      </c>
      <c r="K331" s="1">
        <v>33697.4</v>
      </c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</row>
    <row r="332" spans="1:126" x14ac:dyDescent="0.25">
      <c r="A332" t="s">
        <v>250</v>
      </c>
      <c r="B332" t="s">
        <v>259</v>
      </c>
      <c r="C332" s="32" t="s">
        <v>423</v>
      </c>
      <c r="D332" t="s">
        <v>286</v>
      </c>
      <c r="E332" s="1">
        <v>39000</v>
      </c>
      <c r="F332" s="1">
        <f t="shared" si="106"/>
        <v>1119.3</v>
      </c>
      <c r="G332" s="1">
        <v>301.52</v>
      </c>
      <c r="H332" s="1">
        <f t="shared" si="107"/>
        <v>1185.5999999999999</v>
      </c>
      <c r="I332" s="1">
        <v>337</v>
      </c>
      <c r="J332" s="1">
        <f t="shared" si="108"/>
        <v>2943.42</v>
      </c>
      <c r="K332" s="1">
        <f t="shared" si="109"/>
        <v>36056.58</v>
      </c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</row>
    <row r="333" spans="1:126" x14ac:dyDescent="0.25">
      <c r="A333" t="s">
        <v>249</v>
      </c>
      <c r="B333" t="s">
        <v>140</v>
      </c>
      <c r="C333" s="32" t="s">
        <v>423</v>
      </c>
      <c r="D333" t="s">
        <v>286</v>
      </c>
      <c r="E333" s="1">
        <v>41000</v>
      </c>
      <c r="F333" s="1">
        <f t="shared" si="106"/>
        <v>1176.7</v>
      </c>
      <c r="G333" s="1">
        <v>405.27</v>
      </c>
      <c r="H333" s="1">
        <f t="shared" si="107"/>
        <v>1246.4000000000001</v>
      </c>
      <c r="I333" s="1">
        <v>1525.12</v>
      </c>
      <c r="J333" s="1">
        <v>4329.49</v>
      </c>
      <c r="K333" s="1">
        <v>36670.51</v>
      </c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</row>
    <row r="334" spans="1:126" x14ac:dyDescent="0.25">
      <c r="A334" s="3" t="s">
        <v>13</v>
      </c>
      <c r="B334" s="3">
        <v>9</v>
      </c>
      <c r="C334" s="34"/>
      <c r="D334" s="3"/>
      <c r="E334" s="4">
        <f t="shared" ref="E334:K334" si="110">SUM(E325:E333)</f>
        <v>407000</v>
      </c>
      <c r="F334" s="4">
        <f t="shared" si="110"/>
        <v>11680.9</v>
      </c>
      <c r="G334" s="4">
        <f t="shared" si="110"/>
        <v>12437.96</v>
      </c>
      <c r="H334" s="4">
        <f t="shared" si="110"/>
        <v>12372.8</v>
      </c>
      <c r="I334" s="4">
        <f t="shared" si="110"/>
        <v>6004.74</v>
      </c>
      <c r="J334" s="4">
        <f t="shared" si="110"/>
        <v>42269.98</v>
      </c>
      <c r="K334" s="4">
        <f t="shared" si="110"/>
        <v>364730.12</v>
      </c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</row>
    <row r="335" spans="1:126" x14ac:dyDescent="0.25"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</row>
    <row r="336" spans="1:126" x14ac:dyDescent="0.25">
      <c r="A336" s="31" t="s">
        <v>113</v>
      </c>
      <c r="B336" s="31"/>
      <c r="C336" s="40"/>
      <c r="D336" s="31"/>
      <c r="E336" s="31"/>
      <c r="F336" s="31"/>
      <c r="G336" s="31"/>
      <c r="H336" s="31"/>
      <c r="I336" s="31"/>
      <c r="J336" s="31"/>
      <c r="K336" s="31"/>
    </row>
    <row r="337" spans="1:126" x14ac:dyDescent="0.25">
      <c r="A337" s="5" t="s">
        <v>114</v>
      </c>
      <c r="B337" s="5" t="s">
        <v>104</v>
      </c>
      <c r="C337" s="39" t="s">
        <v>423</v>
      </c>
      <c r="D337" s="5" t="s">
        <v>284</v>
      </c>
      <c r="E337" s="30">
        <v>66000</v>
      </c>
      <c r="F337" s="30">
        <f>E337*0.0287</f>
        <v>1894.2</v>
      </c>
      <c r="G337" s="30">
        <v>0</v>
      </c>
      <c r="H337" s="30">
        <f>E337*0.0304</f>
        <v>2006.4</v>
      </c>
      <c r="I337" s="30">
        <v>2875.24</v>
      </c>
      <c r="J337" s="30">
        <v>10851.55</v>
      </c>
      <c r="K337" s="30">
        <f>E337-J337</f>
        <v>55148.45</v>
      </c>
    </row>
    <row r="338" spans="1:126" x14ac:dyDescent="0.25">
      <c r="A338" s="65" t="s">
        <v>13</v>
      </c>
      <c r="B338" s="65">
        <v>1</v>
      </c>
      <c r="C338" s="66"/>
      <c r="D338" s="65"/>
      <c r="E338" s="67">
        <f t="shared" ref="E338:K338" si="111">SUM(E337)</f>
        <v>66000</v>
      </c>
      <c r="F338" s="67">
        <f t="shared" si="111"/>
        <v>1894.2</v>
      </c>
      <c r="G338" s="67">
        <f t="shared" si="111"/>
        <v>0</v>
      </c>
      <c r="H338" s="67">
        <f t="shared" si="111"/>
        <v>2006.4</v>
      </c>
      <c r="I338" s="67">
        <f t="shared" si="111"/>
        <v>2875.24</v>
      </c>
      <c r="J338" s="67">
        <f t="shared" si="111"/>
        <v>10851.55</v>
      </c>
      <c r="K338" s="67">
        <f t="shared" si="111"/>
        <v>55148.45</v>
      </c>
    </row>
    <row r="340" spans="1:126" x14ac:dyDescent="0.25">
      <c r="A340" s="10" t="s">
        <v>115</v>
      </c>
      <c r="B340" s="10"/>
      <c r="C340" s="36"/>
      <c r="D340" s="12"/>
      <c r="E340" s="10"/>
      <c r="F340" s="10"/>
      <c r="G340" s="10"/>
      <c r="H340" s="10"/>
      <c r="I340" s="10"/>
      <c r="J340" s="10"/>
      <c r="K340" s="10"/>
    </row>
    <row r="341" spans="1:126" x14ac:dyDescent="0.25">
      <c r="A341" t="s">
        <v>251</v>
      </c>
      <c r="B341" t="s">
        <v>127</v>
      </c>
      <c r="C341" s="32" t="s">
        <v>424</v>
      </c>
      <c r="D341" t="s">
        <v>286</v>
      </c>
      <c r="E341" s="1">
        <v>76000</v>
      </c>
      <c r="F341" s="1">
        <f>E341*0.0287</f>
        <v>2181.1999999999998</v>
      </c>
      <c r="G341" s="1">
        <v>6497.56</v>
      </c>
      <c r="H341" s="1">
        <f>E341*0.0304</f>
        <v>2310.4</v>
      </c>
      <c r="I341" s="1">
        <v>345</v>
      </c>
      <c r="J341" s="1">
        <f>F341+G341+H341+I341</f>
        <v>11334.16</v>
      </c>
      <c r="K341" s="1">
        <f>E341-J341</f>
        <v>64665.84</v>
      </c>
    </row>
    <row r="342" spans="1:126" x14ac:dyDescent="0.25">
      <c r="A342" t="s">
        <v>116</v>
      </c>
      <c r="B342" t="s">
        <v>117</v>
      </c>
      <c r="C342" s="32" t="s">
        <v>423</v>
      </c>
      <c r="D342" t="s">
        <v>284</v>
      </c>
      <c r="E342" s="1">
        <v>81000</v>
      </c>
      <c r="F342" s="1">
        <f t="shared" ref="F342:F351" si="112">E342*0.0287</f>
        <v>2324.6999999999998</v>
      </c>
      <c r="G342" s="1">
        <v>7636.09</v>
      </c>
      <c r="H342" s="1">
        <f t="shared" ref="H342:H348" si="113">E342*0.0304</f>
        <v>2462.4</v>
      </c>
      <c r="I342" s="1">
        <v>337</v>
      </c>
      <c r="J342" s="1">
        <v>12760</v>
      </c>
      <c r="K342" s="1">
        <v>68239.81</v>
      </c>
    </row>
    <row r="343" spans="1:126" x14ac:dyDescent="0.25">
      <c r="A343" t="s">
        <v>310</v>
      </c>
      <c r="B343" t="s">
        <v>289</v>
      </c>
      <c r="C343" s="32" t="s">
        <v>423</v>
      </c>
      <c r="D343" t="s">
        <v>286</v>
      </c>
      <c r="E343" s="1">
        <v>33000</v>
      </c>
      <c r="G343" s="1">
        <v>0</v>
      </c>
      <c r="H343" s="1">
        <v>1003</v>
      </c>
      <c r="I343" s="1">
        <v>1687.12</v>
      </c>
      <c r="J343" s="1">
        <v>3637.42</v>
      </c>
      <c r="K343" s="1">
        <v>29362.58</v>
      </c>
    </row>
    <row r="344" spans="1:126" x14ac:dyDescent="0.25">
      <c r="A344" t="s">
        <v>118</v>
      </c>
      <c r="B344" t="s">
        <v>55</v>
      </c>
      <c r="C344" s="32" t="s">
        <v>424</v>
      </c>
      <c r="D344" t="s">
        <v>286</v>
      </c>
      <c r="E344" s="1">
        <v>24150</v>
      </c>
      <c r="F344" s="1">
        <f t="shared" si="112"/>
        <v>693.11</v>
      </c>
      <c r="G344" s="1">
        <v>0</v>
      </c>
      <c r="H344" s="1">
        <f t="shared" si="113"/>
        <v>734.16</v>
      </c>
      <c r="I344" s="1">
        <v>421</v>
      </c>
      <c r="J344" s="1">
        <f t="shared" ref="J344:J346" si="114">F344+G344+H344+I344</f>
        <v>1848.27</v>
      </c>
      <c r="K344" s="1">
        <f t="shared" ref="K344:K346" si="115">E344-J344</f>
        <v>22301.73</v>
      </c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</row>
    <row r="345" spans="1:126" x14ac:dyDescent="0.25">
      <c r="A345" t="s">
        <v>119</v>
      </c>
      <c r="B345" t="s">
        <v>120</v>
      </c>
      <c r="C345" s="32" t="s">
        <v>423</v>
      </c>
      <c r="D345" t="s">
        <v>286</v>
      </c>
      <c r="E345" s="1">
        <v>81000</v>
      </c>
      <c r="F345" s="1">
        <f t="shared" si="112"/>
        <v>2324.6999999999998</v>
      </c>
      <c r="G345" s="1">
        <v>7338.56</v>
      </c>
      <c r="H345" s="1">
        <f t="shared" si="113"/>
        <v>2462.4</v>
      </c>
      <c r="I345" s="1">
        <v>1915.12</v>
      </c>
      <c r="J345" s="1">
        <v>14000.78</v>
      </c>
      <c r="K345" s="1">
        <f t="shared" si="115"/>
        <v>66999.22</v>
      </c>
    </row>
    <row r="346" spans="1:126" x14ac:dyDescent="0.25">
      <c r="A346" t="s">
        <v>121</v>
      </c>
      <c r="B346" t="s">
        <v>243</v>
      </c>
      <c r="C346" s="32" t="s">
        <v>423</v>
      </c>
      <c r="D346" t="s">
        <v>284</v>
      </c>
      <c r="E346" s="1">
        <v>41000</v>
      </c>
      <c r="F346" s="1">
        <f t="shared" si="112"/>
        <v>1176.7</v>
      </c>
      <c r="G346" s="1">
        <v>583.79</v>
      </c>
      <c r="H346" s="1">
        <f t="shared" si="113"/>
        <v>1246.4000000000001</v>
      </c>
      <c r="I346" s="1">
        <v>815</v>
      </c>
      <c r="J346" s="1">
        <f t="shared" si="114"/>
        <v>3821.89</v>
      </c>
      <c r="K346" s="1">
        <f t="shared" si="115"/>
        <v>37178.11</v>
      </c>
    </row>
    <row r="347" spans="1:126" x14ac:dyDescent="0.25">
      <c r="A347" t="s">
        <v>274</v>
      </c>
      <c r="B347" t="s">
        <v>124</v>
      </c>
      <c r="C347" s="32" t="s">
        <v>423</v>
      </c>
      <c r="D347" t="s">
        <v>286</v>
      </c>
      <c r="E347" s="1">
        <v>41000</v>
      </c>
      <c r="F347" s="1">
        <f t="shared" si="112"/>
        <v>1176.7</v>
      </c>
      <c r="G347" s="1">
        <v>583.79</v>
      </c>
      <c r="H347" s="1">
        <f t="shared" si="113"/>
        <v>1246.4000000000001</v>
      </c>
      <c r="I347" s="1">
        <v>1075</v>
      </c>
      <c r="J347" s="1">
        <f t="shared" ref="J347:J351" si="116">F347+G347+H347+I347</f>
        <v>4081.89</v>
      </c>
      <c r="K347" s="1">
        <f t="shared" ref="K347:K351" si="117">E347-J347</f>
        <v>36918.11</v>
      </c>
    </row>
    <row r="348" spans="1:126" x14ac:dyDescent="0.25">
      <c r="A348" t="s">
        <v>273</v>
      </c>
      <c r="B348" t="s">
        <v>272</v>
      </c>
      <c r="C348" s="32" t="s">
        <v>424</v>
      </c>
      <c r="D348" t="s">
        <v>286</v>
      </c>
      <c r="E348" s="1">
        <v>59000</v>
      </c>
      <c r="F348" s="1">
        <f t="shared" si="112"/>
        <v>1693.3</v>
      </c>
      <c r="G348" s="1">
        <v>3298.5</v>
      </c>
      <c r="H348" s="1">
        <f t="shared" si="113"/>
        <v>1793.6</v>
      </c>
      <c r="I348" s="1">
        <v>337</v>
      </c>
      <c r="J348" s="1">
        <f t="shared" si="116"/>
        <v>7122.4</v>
      </c>
      <c r="K348" s="1">
        <f t="shared" si="117"/>
        <v>51877.599999999999</v>
      </c>
    </row>
    <row r="349" spans="1:126" x14ac:dyDescent="0.25">
      <c r="A349" t="s">
        <v>387</v>
      </c>
      <c r="B349" t="s">
        <v>347</v>
      </c>
      <c r="C349" s="32" t="s">
        <v>423</v>
      </c>
      <c r="D349" t="s">
        <v>286</v>
      </c>
      <c r="E349" s="1">
        <v>32000</v>
      </c>
      <c r="F349" s="1">
        <f t="shared" ref="F349" si="118">E349*0.0287</f>
        <v>918.4</v>
      </c>
      <c r="G349" s="1">
        <v>0</v>
      </c>
      <c r="H349" s="1">
        <f t="shared" ref="H349" si="119">E349*0.0304</f>
        <v>972.8</v>
      </c>
      <c r="I349" s="1">
        <v>175</v>
      </c>
      <c r="J349" s="1">
        <f t="shared" ref="J349" si="120">F349+G349+H349+I349</f>
        <v>2066.1999999999998</v>
      </c>
      <c r="K349" s="1">
        <f t="shared" ref="K349" si="121">E349-J349</f>
        <v>29933.8</v>
      </c>
    </row>
    <row r="350" spans="1:126" x14ac:dyDescent="0.25">
      <c r="A350" t="s">
        <v>122</v>
      </c>
      <c r="B350" t="s">
        <v>17</v>
      </c>
      <c r="C350" s="32" t="s">
        <v>424</v>
      </c>
      <c r="D350" t="s">
        <v>286</v>
      </c>
      <c r="E350" s="1">
        <v>125000</v>
      </c>
      <c r="F350" s="1">
        <f t="shared" si="112"/>
        <v>3587.5</v>
      </c>
      <c r="G350" s="1">
        <v>17985.990000000002</v>
      </c>
      <c r="H350" s="1">
        <v>3800</v>
      </c>
      <c r="I350" s="1">
        <v>277.5</v>
      </c>
      <c r="J350" s="1">
        <f t="shared" si="116"/>
        <v>25650.99</v>
      </c>
      <c r="K350" s="1">
        <f t="shared" si="117"/>
        <v>99349.01</v>
      </c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</row>
    <row r="351" spans="1:126" x14ac:dyDescent="0.25">
      <c r="A351" t="s">
        <v>464</v>
      </c>
      <c r="B351" t="s">
        <v>465</v>
      </c>
      <c r="C351" s="32" t="s">
        <v>423</v>
      </c>
      <c r="D351" t="s">
        <v>286</v>
      </c>
      <c r="E351" s="1">
        <v>31350</v>
      </c>
      <c r="F351" s="1">
        <f t="shared" si="112"/>
        <v>899.75</v>
      </c>
      <c r="G351" s="1">
        <v>0</v>
      </c>
      <c r="H351" s="1">
        <v>953.04</v>
      </c>
      <c r="I351" s="1">
        <v>2097</v>
      </c>
      <c r="J351" s="1">
        <f t="shared" si="116"/>
        <v>3949.79</v>
      </c>
      <c r="K351" s="1">
        <f t="shared" si="117"/>
        <v>27400.21</v>
      </c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</row>
    <row r="352" spans="1:126" x14ac:dyDescent="0.25">
      <c r="A352" s="3" t="s">
        <v>13</v>
      </c>
      <c r="B352" s="3">
        <v>11</v>
      </c>
      <c r="C352" s="34"/>
      <c r="D352" s="3"/>
      <c r="E352" s="4">
        <f>SUM(E341:E351)</f>
        <v>624500</v>
      </c>
      <c r="F352" s="4">
        <f>SUM(F341:F351)</f>
        <v>16976.060000000001</v>
      </c>
      <c r="G352" s="4">
        <f>SUM(G341:G351)</f>
        <v>43924.28</v>
      </c>
      <c r="H352" s="4">
        <f t="shared" ref="H352" si="122">SUM(H341:H350)</f>
        <v>18031.560000000001</v>
      </c>
      <c r="I352" s="4">
        <f>SUM(I341:I351)</f>
        <v>9481.74</v>
      </c>
      <c r="J352" s="4">
        <f>SUM(J341:J351)</f>
        <v>90273.79</v>
      </c>
      <c r="K352" s="4">
        <f>SUM(K341:K351)</f>
        <v>534226.02</v>
      </c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</row>
    <row r="354" spans="1:11" x14ac:dyDescent="0.25">
      <c r="A354" s="10" t="s">
        <v>368</v>
      </c>
      <c r="B354" s="10"/>
      <c r="C354" s="36"/>
      <c r="D354" s="12"/>
      <c r="E354" s="10"/>
      <c r="F354" s="10"/>
      <c r="G354" s="10"/>
      <c r="H354" s="10"/>
      <c r="I354" s="10"/>
      <c r="J354" s="10"/>
      <c r="K354" s="10"/>
    </row>
    <row r="355" spans="1:11" s="5" customFormat="1" x14ac:dyDescent="0.25">
      <c r="A355" s="5" t="s">
        <v>123</v>
      </c>
      <c r="B355" s="5" t="s">
        <v>124</v>
      </c>
      <c r="C355" s="39" t="s">
        <v>423</v>
      </c>
      <c r="D355" s="5" t="s">
        <v>284</v>
      </c>
      <c r="E355" s="30">
        <v>66000</v>
      </c>
      <c r="F355" s="30">
        <f>E355*0.0287</f>
        <v>1894.2</v>
      </c>
      <c r="G355" s="30">
        <v>4615.76</v>
      </c>
      <c r="H355" s="30">
        <f>E355*0.0304</f>
        <v>2006.4</v>
      </c>
      <c r="I355" s="30">
        <v>527.5</v>
      </c>
      <c r="J355" s="30">
        <f t="shared" ref="J355" si="123">F355+G355+H355+I355</f>
        <v>9043.86</v>
      </c>
      <c r="K355" s="30">
        <f t="shared" ref="K355" si="124">E355-J355</f>
        <v>56956.14</v>
      </c>
    </row>
    <row r="356" spans="1:11" x14ac:dyDescent="0.25">
      <c r="A356" t="s">
        <v>125</v>
      </c>
      <c r="B356" t="s">
        <v>252</v>
      </c>
      <c r="C356" s="32" t="s">
        <v>423</v>
      </c>
      <c r="D356" t="s">
        <v>284</v>
      </c>
      <c r="E356" s="1">
        <v>66000</v>
      </c>
      <c r="F356" s="1">
        <f t="shared" ref="F356" si="125">E356*0.0287</f>
        <v>1894.2</v>
      </c>
      <c r="G356" s="1">
        <v>4377.7299999999996</v>
      </c>
      <c r="H356" s="1">
        <f t="shared" ref="H356:H357" si="126">E356*0.0304</f>
        <v>2006.4</v>
      </c>
      <c r="I356" s="1">
        <v>1777.62</v>
      </c>
      <c r="J356" s="1">
        <v>10023.950000000001</v>
      </c>
      <c r="K356" s="1">
        <v>55976.05</v>
      </c>
    </row>
    <row r="357" spans="1:11" x14ac:dyDescent="0.25">
      <c r="A357" t="s">
        <v>126</v>
      </c>
      <c r="B357" t="s">
        <v>127</v>
      </c>
      <c r="C357" s="32" t="s">
        <v>424</v>
      </c>
      <c r="D357" t="s">
        <v>284</v>
      </c>
      <c r="E357" s="1">
        <v>60000</v>
      </c>
      <c r="F357" s="1">
        <v>1722</v>
      </c>
      <c r="G357" s="1">
        <v>3486.68</v>
      </c>
      <c r="H357" s="1">
        <f t="shared" si="126"/>
        <v>1824</v>
      </c>
      <c r="I357" s="1">
        <v>345</v>
      </c>
      <c r="J357" s="1">
        <v>7377.68</v>
      </c>
      <c r="K357" s="1">
        <v>52622.32</v>
      </c>
    </row>
    <row r="358" spans="1:11" x14ac:dyDescent="0.25">
      <c r="A358" t="s">
        <v>369</v>
      </c>
      <c r="B358" t="s">
        <v>17</v>
      </c>
      <c r="C358" s="32" t="s">
        <v>423</v>
      </c>
      <c r="D358" t="s">
        <v>286</v>
      </c>
      <c r="E358" s="1">
        <v>90000</v>
      </c>
      <c r="F358" s="1">
        <f t="shared" ref="F358" si="127">E358*0.0287</f>
        <v>2583</v>
      </c>
      <c r="G358" s="1">
        <v>9753.1200000000008</v>
      </c>
      <c r="H358" s="1">
        <f t="shared" ref="H358" si="128">E358*0.0304</f>
        <v>2736</v>
      </c>
      <c r="I358" s="1">
        <v>277.5</v>
      </c>
      <c r="J358" s="1">
        <f t="shared" ref="J358" si="129">F358+G358+H358+I358</f>
        <v>15349.62</v>
      </c>
      <c r="K358" s="1">
        <f t="shared" ref="K358" si="130">E358-J358</f>
        <v>74650.38</v>
      </c>
    </row>
    <row r="359" spans="1:11" x14ac:dyDescent="0.25">
      <c r="A359" t="s">
        <v>371</v>
      </c>
      <c r="B359" t="s">
        <v>124</v>
      </c>
      <c r="C359" s="32" t="s">
        <v>423</v>
      </c>
      <c r="D359" t="s">
        <v>286</v>
      </c>
      <c r="E359" s="1">
        <v>60000</v>
      </c>
      <c r="F359" s="1">
        <v>1291.5</v>
      </c>
      <c r="G359" s="1">
        <v>1148.33</v>
      </c>
      <c r="H359" s="1">
        <v>1368</v>
      </c>
      <c r="I359" s="1">
        <v>175</v>
      </c>
      <c r="J359" s="1">
        <v>7207.68</v>
      </c>
      <c r="K359" s="1">
        <v>52792.32</v>
      </c>
    </row>
    <row r="360" spans="1:11" x14ac:dyDescent="0.25">
      <c r="A360" s="3" t="s">
        <v>13</v>
      </c>
      <c r="B360" s="3">
        <v>5</v>
      </c>
      <c r="C360" s="34"/>
      <c r="D360" s="3"/>
      <c r="E360" s="4">
        <f t="shared" ref="E360:K360" si="131">SUM(E355:E359)</f>
        <v>342000</v>
      </c>
      <c r="F360" s="4">
        <f t="shared" si="131"/>
        <v>9384.9</v>
      </c>
      <c r="G360" s="4">
        <f t="shared" si="131"/>
        <v>23381.62</v>
      </c>
      <c r="H360" s="4">
        <f t="shared" si="131"/>
        <v>9940.7999999999993</v>
      </c>
      <c r="I360" s="4">
        <f t="shared" si="131"/>
        <v>3102.62</v>
      </c>
      <c r="J360" s="4">
        <f t="shared" si="131"/>
        <v>49002.79</v>
      </c>
      <c r="K360" s="4">
        <f t="shared" si="131"/>
        <v>292997.21000000002</v>
      </c>
    </row>
    <row r="362" spans="1:11" x14ac:dyDescent="0.25">
      <c r="A362" s="10" t="s">
        <v>128</v>
      </c>
      <c r="B362" s="10"/>
      <c r="C362" s="36"/>
      <c r="D362" s="12"/>
      <c r="E362" s="10"/>
      <c r="F362" s="10"/>
      <c r="G362" s="10"/>
      <c r="H362" s="10"/>
      <c r="I362" s="10"/>
      <c r="J362" s="10"/>
      <c r="K362" s="10"/>
    </row>
    <row r="363" spans="1:11" x14ac:dyDescent="0.25">
      <c r="A363" t="s">
        <v>129</v>
      </c>
      <c r="B363" t="s">
        <v>244</v>
      </c>
      <c r="C363" s="32" t="s">
        <v>423</v>
      </c>
      <c r="D363" t="s">
        <v>284</v>
      </c>
      <c r="E363" s="1">
        <v>41000</v>
      </c>
      <c r="F363" s="1">
        <f>E363*0.0287</f>
        <v>1176.7</v>
      </c>
      <c r="G363" s="1">
        <v>583.79</v>
      </c>
      <c r="H363" s="1">
        <f>E363*0.0304</f>
        <v>1246.4000000000001</v>
      </c>
      <c r="I363" s="1">
        <v>527.5</v>
      </c>
      <c r="J363" s="1">
        <f t="shared" ref="J363:J365" si="132">F363+G363+H363+I363</f>
        <v>3534.39</v>
      </c>
      <c r="K363" s="1">
        <f t="shared" ref="K363:K365" si="133">E363-J363</f>
        <v>37465.61</v>
      </c>
    </row>
    <row r="364" spans="1:11" x14ac:dyDescent="0.25">
      <c r="A364" t="s">
        <v>131</v>
      </c>
      <c r="B364" t="s">
        <v>245</v>
      </c>
      <c r="C364" s="32" t="s">
        <v>424</v>
      </c>
      <c r="D364" t="s">
        <v>284</v>
      </c>
      <c r="E364" s="1">
        <v>41000</v>
      </c>
      <c r="F364" s="1">
        <f t="shared" ref="F364:F365" si="134">E364*0.0287</f>
        <v>1176.7</v>
      </c>
      <c r="G364" s="1">
        <v>583.79</v>
      </c>
      <c r="H364" s="1">
        <f t="shared" ref="H364:H366" si="135">E364*0.0304</f>
        <v>1246.4000000000001</v>
      </c>
      <c r="I364" s="1">
        <v>457</v>
      </c>
      <c r="J364" s="1">
        <f t="shared" si="132"/>
        <v>3463.89</v>
      </c>
      <c r="K364" s="1">
        <f t="shared" si="133"/>
        <v>37536.11</v>
      </c>
    </row>
    <row r="365" spans="1:11" x14ac:dyDescent="0.25">
      <c r="A365" t="s">
        <v>132</v>
      </c>
      <c r="B365" t="s">
        <v>245</v>
      </c>
      <c r="C365" s="32" t="s">
        <v>424</v>
      </c>
      <c r="D365" t="s">
        <v>284</v>
      </c>
      <c r="E365" s="1">
        <v>41000</v>
      </c>
      <c r="F365" s="1">
        <f t="shared" si="134"/>
        <v>1176.7</v>
      </c>
      <c r="G365" s="1">
        <v>583.79</v>
      </c>
      <c r="H365" s="1">
        <f t="shared" si="135"/>
        <v>1246.4000000000001</v>
      </c>
      <c r="I365" s="1">
        <v>175</v>
      </c>
      <c r="J365" s="1">
        <f t="shared" si="132"/>
        <v>3181.89</v>
      </c>
      <c r="K365" s="1">
        <f t="shared" si="133"/>
        <v>37818.11</v>
      </c>
    </row>
    <row r="366" spans="1:11" x14ac:dyDescent="0.25">
      <c r="A366" t="s">
        <v>509</v>
      </c>
      <c r="B366" t="s">
        <v>104</v>
      </c>
      <c r="C366" s="32" t="s">
        <v>424</v>
      </c>
      <c r="D366" t="s">
        <v>286</v>
      </c>
      <c r="E366" s="1">
        <v>41000</v>
      </c>
      <c r="G366" s="1">
        <v>583.79</v>
      </c>
      <c r="H366" s="1">
        <f t="shared" si="135"/>
        <v>1246.4000000000001</v>
      </c>
      <c r="I366" s="1">
        <v>727</v>
      </c>
      <c r="J366" s="1">
        <v>3733.89</v>
      </c>
      <c r="K366" s="1">
        <v>37266.11</v>
      </c>
    </row>
    <row r="367" spans="1:11" x14ac:dyDescent="0.25">
      <c r="A367" s="3" t="s">
        <v>13</v>
      </c>
      <c r="B367" s="3">
        <v>4</v>
      </c>
      <c r="C367" s="34"/>
      <c r="D367" s="3"/>
      <c r="E367" s="4">
        <f>SUM(E363:E366)</f>
        <v>164000</v>
      </c>
      <c r="F367" s="4">
        <f>SUM(F363:F365)</f>
        <v>3530.1</v>
      </c>
      <c r="G367" s="4">
        <f>SUM(G363:G365)+G366</f>
        <v>2335.16</v>
      </c>
      <c r="H367" s="4">
        <f>SUM(H363:H365)+H366</f>
        <v>4985.6000000000004</v>
      </c>
      <c r="I367" s="4">
        <f>SUM(I363:I366)</f>
        <v>1886.5</v>
      </c>
      <c r="J367" s="4">
        <f>SUM(J363:J365)+J366</f>
        <v>13914.06</v>
      </c>
      <c r="K367" s="4">
        <f>SUM(K363:K365)+K366</f>
        <v>150085.94</v>
      </c>
    </row>
    <row r="368" spans="1:11" s="5" customFormat="1" x14ac:dyDescent="0.25">
      <c r="C368" s="39"/>
      <c r="E368" s="30"/>
      <c r="F368" s="30"/>
      <c r="G368" s="30"/>
      <c r="H368" s="30"/>
      <c r="I368" s="30"/>
      <c r="J368" s="30"/>
      <c r="K368" s="30"/>
    </row>
    <row r="369" spans="1:86" x14ac:dyDescent="0.25">
      <c r="A369" s="6" t="s">
        <v>411</v>
      </c>
      <c r="B369" s="5"/>
      <c r="C369" s="39"/>
      <c r="D369" s="5"/>
      <c r="E369" s="30"/>
      <c r="F369" s="30"/>
      <c r="G369" s="30"/>
      <c r="H369" s="30"/>
      <c r="I369" s="30"/>
      <c r="J369" s="30"/>
      <c r="K369" s="30"/>
    </row>
    <row r="370" spans="1:86" ht="17.25" customHeight="1" x14ac:dyDescent="0.25">
      <c r="A370" s="61" t="s">
        <v>515</v>
      </c>
      <c r="B370" s="5" t="s">
        <v>12</v>
      </c>
      <c r="C370" s="39" t="s">
        <v>423</v>
      </c>
      <c r="D370" s="5" t="s">
        <v>284</v>
      </c>
      <c r="E370" s="30">
        <v>165000</v>
      </c>
      <c r="F370" s="30"/>
      <c r="G370" s="30">
        <v>27413.040000000001</v>
      </c>
      <c r="H370" s="30">
        <v>4943.8</v>
      </c>
      <c r="I370" s="30">
        <v>4675</v>
      </c>
      <c r="J370" s="30">
        <v>41767.339999999997</v>
      </c>
      <c r="K370" s="30">
        <v>123232.66</v>
      </c>
    </row>
    <row r="371" spans="1:86" s="82" customFormat="1" ht="16.5" customHeight="1" x14ac:dyDescent="0.25">
      <c r="A371" s="5" t="s">
        <v>169</v>
      </c>
      <c r="B371" s="5" t="s">
        <v>388</v>
      </c>
      <c r="C371" s="39" t="s">
        <v>424</v>
      </c>
      <c r="D371" s="5" t="s">
        <v>284</v>
      </c>
      <c r="E371" s="30">
        <v>44000</v>
      </c>
      <c r="F371" s="30">
        <f t="shared" ref="F371" si="136">E371*0.0287</f>
        <v>1262.8</v>
      </c>
      <c r="G371" s="30">
        <v>1007.19</v>
      </c>
      <c r="H371" s="30">
        <f t="shared" ref="H371" si="137">E371*0.0304</f>
        <v>1337.6</v>
      </c>
      <c r="I371" s="30">
        <v>275</v>
      </c>
      <c r="J371" s="30">
        <v>3882.59</v>
      </c>
      <c r="K371" s="30">
        <f t="shared" ref="K371" si="138">E371-J371</f>
        <v>40117.410000000003</v>
      </c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</row>
    <row r="372" spans="1:86" s="82" customFormat="1" x14ac:dyDescent="0.25">
      <c r="A372" s="5" t="s">
        <v>178</v>
      </c>
      <c r="B372" s="5" t="s">
        <v>21</v>
      </c>
      <c r="C372" s="39" t="s">
        <v>423</v>
      </c>
      <c r="D372" s="5" t="s">
        <v>284</v>
      </c>
      <c r="E372" s="30">
        <v>32000</v>
      </c>
      <c r="F372" s="30">
        <f>E372*0.0287</f>
        <v>918.4</v>
      </c>
      <c r="G372" s="30">
        <v>0</v>
      </c>
      <c r="H372" s="30">
        <f>E372*0.0304</f>
        <v>972.8</v>
      </c>
      <c r="I372" s="30">
        <v>275</v>
      </c>
      <c r="J372" s="30">
        <f>F372+G372+H372+I372</f>
        <v>2166.1999999999998</v>
      </c>
      <c r="K372" s="30">
        <f>E372-J372</f>
        <v>29833.8</v>
      </c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</row>
    <row r="373" spans="1:86" s="82" customFormat="1" x14ac:dyDescent="0.25">
      <c r="A373" s="5" t="s">
        <v>111</v>
      </c>
      <c r="B373" s="5" t="s">
        <v>443</v>
      </c>
      <c r="C373" s="39" t="s">
        <v>423</v>
      </c>
      <c r="D373" s="5" t="s">
        <v>284</v>
      </c>
      <c r="E373" s="30">
        <v>61000</v>
      </c>
      <c r="F373" s="30">
        <v>1750</v>
      </c>
      <c r="G373" s="30">
        <v>3674.86</v>
      </c>
      <c r="H373" s="30">
        <v>1854.4</v>
      </c>
      <c r="I373" s="30">
        <v>1161.67</v>
      </c>
      <c r="J373" s="30">
        <v>7624.96</v>
      </c>
      <c r="K373" s="30">
        <v>53375.040000000001</v>
      </c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</row>
    <row r="374" spans="1:86" s="81" customFormat="1" x14ac:dyDescent="0.25">
      <c r="A374" s="65" t="s">
        <v>13</v>
      </c>
      <c r="B374" s="65">
        <v>4</v>
      </c>
      <c r="C374" s="66"/>
      <c r="D374" s="65"/>
      <c r="E374" s="67">
        <f>SUM(E371:E372)+E373+E370</f>
        <v>302000</v>
      </c>
      <c r="F374" s="67">
        <f>SUM(F371:F372)+F373</f>
        <v>3931.2</v>
      </c>
      <c r="G374" s="67">
        <f>SUM(G371:G372)+G373+G370</f>
        <v>32095.09</v>
      </c>
      <c r="H374" s="67">
        <f>SUM(H371:H372)+H373+H370</f>
        <v>9108.6</v>
      </c>
      <c r="I374" s="67">
        <f>SUM(I371:I372)+I373+I370</f>
        <v>6386.67</v>
      </c>
      <c r="J374" s="67">
        <f>SUM(J371:J372)+J373+J370</f>
        <v>55441.09</v>
      </c>
      <c r="K374" s="67">
        <f>SUM(K371:K372)+K373+K370</f>
        <v>246558.91</v>
      </c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</row>
    <row r="375" spans="1:86" s="82" customFormat="1" x14ac:dyDescent="0.25">
      <c r="A375" s="5"/>
      <c r="B375" s="5"/>
      <c r="C375" s="39"/>
      <c r="D375" s="5"/>
      <c r="E375" s="30"/>
      <c r="F375" s="30"/>
      <c r="G375" s="30"/>
      <c r="H375" s="30"/>
      <c r="I375" s="30"/>
      <c r="J375" s="30"/>
      <c r="K375" s="30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</row>
    <row r="376" spans="1:86" s="82" customFormat="1" x14ac:dyDescent="0.25">
      <c r="A376" s="6" t="s">
        <v>412</v>
      </c>
      <c r="B376" s="5"/>
      <c r="C376" s="39"/>
      <c r="D376" s="5"/>
      <c r="E376" s="30"/>
      <c r="F376" s="30"/>
      <c r="G376" s="30"/>
      <c r="H376" s="30"/>
      <c r="I376" s="30"/>
      <c r="J376" s="30"/>
      <c r="K376" s="30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</row>
    <row r="377" spans="1:86" s="82" customFormat="1" x14ac:dyDescent="0.25">
      <c r="A377" s="5" t="s">
        <v>160</v>
      </c>
      <c r="B377" s="5" t="s">
        <v>17</v>
      </c>
      <c r="C377" s="39" t="s">
        <v>424</v>
      </c>
      <c r="D377" s="5" t="s">
        <v>284</v>
      </c>
      <c r="E377" s="30">
        <v>96000</v>
      </c>
      <c r="F377" s="30">
        <f>E377*0.0287</f>
        <v>2755.2</v>
      </c>
      <c r="G377" s="30">
        <v>11164.47</v>
      </c>
      <c r="H377" s="30">
        <f>E377*0.0304</f>
        <v>2918.4</v>
      </c>
      <c r="I377" s="30">
        <v>25</v>
      </c>
      <c r="J377" s="30">
        <v>16863.07</v>
      </c>
      <c r="K377" s="30">
        <f>E377-J377</f>
        <v>79136.929999999993</v>
      </c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</row>
    <row r="378" spans="1:86" s="82" customFormat="1" x14ac:dyDescent="0.25">
      <c r="A378" s="5" t="s">
        <v>444</v>
      </c>
      <c r="B378" s="5" t="s">
        <v>445</v>
      </c>
      <c r="C378" s="39" t="s">
        <v>424</v>
      </c>
      <c r="D378" s="5" t="s">
        <v>286</v>
      </c>
      <c r="E378" s="30">
        <v>44000</v>
      </c>
      <c r="F378" s="30">
        <v>1262.8</v>
      </c>
      <c r="G378" s="30">
        <v>1007.19</v>
      </c>
      <c r="H378" s="30">
        <v>1337.6</v>
      </c>
      <c r="I378" s="30">
        <v>337</v>
      </c>
      <c r="J378" s="30">
        <v>3944.59</v>
      </c>
      <c r="K378" s="30">
        <v>40055.410000000003</v>
      </c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</row>
    <row r="379" spans="1:86" s="82" customFormat="1" x14ac:dyDescent="0.25">
      <c r="A379" s="5" t="s">
        <v>446</v>
      </c>
      <c r="B379" s="5" t="s">
        <v>445</v>
      </c>
      <c r="C379" s="39" t="s">
        <v>423</v>
      </c>
      <c r="D379" s="5" t="s">
        <v>286</v>
      </c>
      <c r="E379" s="30">
        <v>44000</v>
      </c>
      <c r="F379" s="30">
        <v>1262.8</v>
      </c>
      <c r="G379" s="30">
        <v>1007.19</v>
      </c>
      <c r="H379" s="30">
        <v>1337.6</v>
      </c>
      <c r="I379" s="30">
        <v>345</v>
      </c>
      <c r="J379" s="30">
        <v>3782.59</v>
      </c>
      <c r="K379" s="30">
        <v>40217.410000000003</v>
      </c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</row>
    <row r="380" spans="1:86" s="82" customFormat="1" x14ac:dyDescent="0.25">
      <c r="A380" s="5" t="s">
        <v>447</v>
      </c>
      <c r="B380" s="5" t="s">
        <v>243</v>
      </c>
      <c r="C380" s="39" t="s">
        <v>423</v>
      </c>
      <c r="D380" s="5" t="s">
        <v>286</v>
      </c>
      <c r="E380" s="30">
        <v>56000</v>
      </c>
      <c r="F380" s="30">
        <v>1607.2</v>
      </c>
      <c r="G380" s="30">
        <v>2733.96</v>
      </c>
      <c r="H380" s="30">
        <v>1702.4</v>
      </c>
      <c r="I380" s="30">
        <v>345</v>
      </c>
      <c r="J380" s="30">
        <v>6388.56</v>
      </c>
      <c r="K380" s="30">
        <v>49611.44</v>
      </c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</row>
    <row r="381" spans="1:86" s="82" customFormat="1" x14ac:dyDescent="0.25">
      <c r="A381" s="5" t="s">
        <v>161</v>
      </c>
      <c r="B381" s="5" t="s">
        <v>516</v>
      </c>
      <c r="C381" s="39" t="s">
        <v>423</v>
      </c>
      <c r="D381" s="5" t="s">
        <v>286</v>
      </c>
      <c r="E381" s="30">
        <v>31682.5</v>
      </c>
      <c r="F381" s="30"/>
      <c r="G381" s="30">
        <v>0</v>
      </c>
      <c r="H381" s="30">
        <v>963.15</v>
      </c>
      <c r="I381" s="30">
        <v>3267.74</v>
      </c>
      <c r="J381" s="30">
        <v>5140.18</v>
      </c>
      <c r="K381" s="30">
        <v>26542.32</v>
      </c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</row>
    <row r="382" spans="1:86" s="82" customFormat="1" x14ac:dyDescent="0.25">
      <c r="A382" s="65" t="s">
        <v>13</v>
      </c>
      <c r="B382" s="65">
        <v>5</v>
      </c>
      <c r="C382" s="66"/>
      <c r="D382" s="65"/>
      <c r="E382" s="67">
        <f>SUM(E377)+E378+E379+E380+E381</f>
        <v>271682.5</v>
      </c>
      <c r="F382" s="67">
        <f>SUM(F377)+F378+F379+F380</f>
        <v>6888</v>
      </c>
      <c r="G382" s="67">
        <f>SUM(G377)+G378+G379+G380+G381</f>
        <v>15912.81</v>
      </c>
      <c r="H382" s="67">
        <f>SUM(H377)+H378+H379+H380+H381</f>
        <v>8259.15</v>
      </c>
      <c r="I382" s="67">
        <f>SUM(I377)+I378+I379+I380+I381</f>
        <v>4319.74</v>
      </c>
      <c r="J382" s="67">
        <f>SUM(J377)+J378+J379+J380+J381</f>
        <v>36118.99</v>
      </c>
      <c r="K382" s="67">
        <f>SUM(K377)+K378+K379+K380+K381</f>
        <v>235563.51</v>
      </c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</row>
    <row r="383" spans="1:86" s="82" customFormat="1" x14ac:dyDescent="0.25">
      <c r="A383" s="5"/>
      <c r="B383" s="5"/>
      <c r="C383" s="39"/>
      <c r="D383" s="5"/>
      <c r="E383" s="30"/>
      <c r="F383" s="30"/>
      <c r="G383" s="30"/>
      <c r="H383" s="30"/>
      <c r="I383" s="30"/>
      <c r="J383" s="30"/>
      <c r="K383" s="30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</row>
    <row r="384" spans="1:86" s="82" customFormat="1" x14ac:dyDescent="0.25">
      <c r="A384" s="78" t="s">
        <v>413</v>
      </c>
      <c r="B384" s="78"/>
      <c r="C384" s="40"/>
      <c r="D384" s="78"/>
      <c r="E384" s="78"/>
      <c r="F384" s="78"/>
      <c r="G384" s="78"/>
      <c r="H384" s="78"/>
      <c r="I384" s="78"/>
      <c r="J384" s="78"/>
      <c r="K384" s="78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</row>
    <row r="385" spans="1:86" s="82" customFormat="1" x14ac:dyDescent="0.25">
      <c r="A385" s="5" t="s">
        <v>158</v>
      </c>
      <c r="B385" s="5" t="s">
        <v>159</v>
      </c>
      <c r="C385" s="39" t="s">
        <v>423</v>
      </c>
      <c r="D385" s="5" t="s">
        <v>286</v>
      </c>
      <c r="E385" s="30">
        <v>11000</v>
      </c>
      <c r="F385" s="30">
        <f>E385*0.0287</f>
        <v>315.7</v>
      </c>
      <c r="G385" s="30">
        <v>0</v>
      </c>
      <c r="H385" s="30">
        <f>E385*0.0304</f>
        <v>334.4</v>
      </c>
      <c r="I385" s="30">
        <v>75</v>
      </c>
      <c r="J385" s="30">
        <v>725.1</v>
      </c>
      <c r="K385" s="30">
        <f t="shared" ref="K385" si="139">E385-J385</f>
        <v>10274.9</v>
      </c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</row>
    <row r="386" spans="1:86" s="82" customFormat="1" x14ac:dyDescent="0.25">
      <c r="A386" s="5" t="s">
        <v>163</v>
      </c>
      <c r="B386" s="5" t="s">
        <v>164</v>
      </c>
      <c r="C386" s="39" t="s">
        <v>424</v>
      </c>
      <c r="D386" s="5" t="s">
        <v>284</v>
      </c>
      <c r="E386" s="30">
        <v>32000</v>
      </c>
      <c r="F386" s="30">
        <f t="shared" ref="F386:F391" si="140">E386*0.0287</f>
        <v>918.4</v>
      </c>
      <c r="G386" s="30">
        <v>0</v>
      </c>
      <c r="H386" s="30">
        <f t="shared" ref="H386:H390" si="141">E386*0.0304</f>
        <v>972.8</v>
      </c>
      <c r="I386" s="30">
        <v>125</v>
      </c>
      <c r="J386" s="30">
        <f t="shared" ref="J386:J388" si="142">F386+G386+H386+I386</f>
        <v>2016.2</v>
      </c>
      <c r="K386" s="30">
        <f t="shared" ref="K386" si="143">E386-J386</f>
        <v>29983.8</v>
      </c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</row>
    <row r="387" spans="1:86" s="81" customFormat="1" x14ac:dyDescent="0.25">
      <c r="A387" s="5" t="s">
        <v>229</v>
      </c>
      <c r="B387" s="5" t="s">
        <v>466</v>
      </c>
      <c r="C387" s="39" t="s">
        <v>423</v>
      </c>
      <c r="D387" s="5" t="s">
        <v>284</v>
      </c>
      <c r="E387" s="30">
        <v>75000</v>
      </c>
      <c r="F387" s="30">
        <f t="shared" si="140"/>
        <v>2152.5</v>
      </c>
      <c r="G387" s="30">
        <v>5769.33</v>
      </c>
      <c r="H387" s="30">
        <f t="shared" si="141"/>
        <v>2280</v>
      </c>
      <c r="I387" s="30">
        <v>4577.74</v>
      </c>
      <c r="J387" s="30">
        <v>14779.57</v>
      </c>
      <c r="K387" s="30">
        <v>60220.43</v>
      </c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</row>
    <row r="388" spans="1:86" s="81" customFormat="1" x14ac:dyDescent="0.25">
      <c r="A388" s="5" t="s">
        <v>165</v>
      </c>
      <c r="B388" s="5" t="s">
        <v>164</v>
      </c>
      <c r="C388" s="39" t="s">
        <v>423</v>
      </c>
      <c r="D388" s="5" t="s">
        <v>286</v>
      </c>
      <c r="E388" s="30">
        <v>32000</v>
      </c>
      <c r="F388" s="30">
        <f t="shared" si="140"/>
        <v>918.4</v>
      </c>
      <c r="G388" s="30">
        <v>0</v>
      </c>
      <c r="H388" s="30">
        <f t="shared" si="141"/>
        <v>972.8</v>
      </c>
      <c r="I388" s="30">
        <v>165</v>
      </c>
      <c r="J388" s="30">
        <f t="shared" si="142"/>
        <v>2056.1999999999998</v>
      </c>
      <c r="K388" s="30">
        <v>29793.8</v>
      </c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</row>
    <row r="389" spans="1:86" s="81" customFormat="1" x14ac:dyDescent="0.25">
      <c r="A389" s="5" t="s">
        <v>166</v>
      </c>
      <c r="B389" s="5" t="s">
        <v>159</v>
      </c>
      <c r="C389" s="39" t="s">
        <v>423</v>
      </c>
      <c r="D389" s="5" t="s">
        <v>286</v>
      </c>
      <c r="E389" s="30">
        <v>32000</v>
      </c>
      <c r="F389" s="30">
        <f t="shared" si="140"/>
        <v>918.4</v>
      </c>
      <c r="G389" s="30">
        <v>0</v>
      </c>
      <c r="H389" s="30">
        <v>972.8</v>
      </c>
      <c r="I389" s="30">
        <v>1615</v>
      </c>
      <c r="J389" s="30">
        <v>3506.2</v>
      </c>
      <c r="K389" s="30">
        <v>28493.8</v>
      </c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</row>
    <row r="390" spans="1:86" s="81" customFormat="1" x14ac:dyDescent="0.25">
      <c r="A390" s="5" t="s">
        <v>167</v>
      </c>
      <c r="B390" s="5" t="s">
        <v>159</v>
      </c>
      <c r="C390" s="39" t="s">
        <v>423</v>
      </c>
      <c r="D390" s="5" t="s">
        <v>286</v>
      </c>
      <c r="E390" s="30">
        <v>13420</v>
      </c>
      <c r="F390" s="30">
        <f t="shared" si="140"/>
        <v>385.15</v>
      </c>
      <c r="G390" s="30">
        <v>0</v>
      </c>
      <c r="H390" s="30">
        <f t="shared" si="141"/>
        <v>407.97</v>
      </c>
      <c r="I390" s="30">
        <v>125</v>
      </c>
      <c r="J390" s="30">
        <f>F390+G390+H390+I390</f>
        <v>918.12</v>
      </c>
      <c r="K390" s="30">
        <f>E390-J390</f>
        <v>12501.88</v>
      </c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</row>
    <row r="391" spans="1:86" s="81" customFormat="1" x14ac:dyDescent="0.25">
      <c r="A391" s="5" t="s">
        <v>517</v>
      </c>
      <c r="B391" s="5" t="s">
        <v>106</v>
      </c>
      <c r="C391" s="39" t="s">
        <v>424</v>
      </c>
      <c r="D391" s="5" t="s">
        <v>286</v>
      </c>
      <c r="E391" s="30">
        <v>32272.44</v>
      </c>
      <c r="F391" s="30">
        <f t="shared" si="140"/>
        <v>926.22</v>
      </c>
      <c r="G391" s="30">
        <v>0</v>
      </c>
      <c r="H391" s="30">
        <v>981.08</v>
      </c>
      <c r="I391" s="30">
        <v>25</v>
      </c>
      <c r="J391" s="30">
        <v>1932.3</v>
      </c>
      <c r="K391" s="30">
        <v>30340.14</v>
      </c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</row>
    <row r="392" spans="1:86" s="81" customFormat="1" x14ac:dyDescent="0.25">
      <c r="A392" s="5" t="s">
        <v>162</v>
      </c>
      <c r="B392" s="5" t="s">
        <v>246</v>
      </c>
      <c r="C392" s="39" t="s">
        <v>423</v>
      </c>
      <c r="D392" s="5" t="s">
        <v>284</v>
      </c>
      <c r="E392" s="30">
        <v>47000</v>
      </c>
      <c r="F392" s="30">
        <f>E392*0.0287</f>
        <v>1348.9</v>
      </c>
      <c r="G392" s="30">
        <v>1430.6</v>
      </c>
      <c r="H392" s="30">
        <f>E392*0.0304</f>
        <v>1428.8</v>
      </c>
      <c r="I392" s="30">
        <v>275</v>
      </c>
      <c r="J392" s="30">
        <f>F392+G392+H392+I392</f>
        <v>4483.3</v>
      </c>
      <c r="K392" s="30">
        <f>E392-J392</f>
        <v>42516.7</v>
      </c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</row>
    <row r="393" spans="1:86" s="81" customFormat="1" x14ac:dyDescent="0.25">
      <c r="A393" s="65" t="s">
        <v>13</v>
      </c>
      <c r="B393" s="65">
        <v>8</v>
      </c>
      <c r="C393" s="66"/>
      <c r="D393" s="65"/>
      <c r="E393" s="67">
        <f>SUM(E385:E390)+E392+E391</f>
        <v>274692.44</v>
      </c>
      <c r="F393" s="67">
        <f t="shared" ref="F393" si="144">SUM(F385:F390)</f>
        <v>5608.55</v>
      </c>
      <c r="G393" s="67">
        <f>SUM(G385:G390)+G391+G392</f>
        <v>7199.93</v>
      </c>
      <c r="H393" s="67">
        <f>SUM(H385:H390)+H391+H392</f>
        <v>8350.65</v>
      </c>
      <c r="I393" s="67">
        <f>SUM(I385:I390)+I391+I392</f>
        <v>6982.74</v>
      </c>
      <c r="J393" s="67">
        <f>SUM(J385:J390)+J391+J392</f>
        <v>30416.99</v>
      </c>
      <c r="K393" s="67">
        <f>SUM(K385:K390)+K391+K392</f>
        <v>244125.45</v>
      </c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</row>
    <row r="394" spans="1:86" s="81" customFormat="1" x14ac:dyDescent="0.25">
      <c r="A394" s="5"/>
      <c r="B394" s="5"/>
      <c r="C394" s="39"/>
      <c r="D394" s="5"/>
      <c r="E394" s="30"/>
      <c r="F394" s="30"/>
      <c r="G394" s="30"/>
      <c r="H394" s="30"/>
      <c r="I394" s="30"/>
      <c r="J394" s="30"/>
      <c r="K394" s="30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</row>
    <row r="395" spans="1:86" s="82" customFormat="1" x14ac:dyDescent="0.25">
      <c r="A395" s="78" t="s">
        <v>525</v>
      </c>
      <c r="B395" s="78"/>
      <c r="C395" s="40"/>
      <c r="D395" s="78"/>
      <c r="E395" s="78"/>
      <c r="F395" s="78"/>
      <c r="G395" s="78"/>
      <c r="H395" s="78"/>
      <c r="I395" s="78"/>
      <c r="J395" s="78"/>
      <c r="K395" s="78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</row>
    <row r="396" spans="1:86" s="81" customFormat="1" x14ac:dyDescent="0.25">
      <c r="A396" s="5" t="s">
        <v>170</v>
      </c>
      <c r="B396" s="5" t="s">
        <v>17</v>
      </c>
      <c r="C396" s="39" t="s">
        <v>424</v>
      </c>
      <c r="D396" s="5" t="s">
        <v>284</v>
      </c>
      <c r="E396" s="30">
        <v>89500</v>
      </c>
      <c r="F396" s="30">
        <f t="shared" ref="F396" si="145">E396*0.0287</f>
        <v>2568.65</v>
      </c>
      <c r="G396" s="30">
        <v>9337.98</v>
      </c>
      <c r="H396" s="30">
        <f t="shared" ref="H396" si="146">E396*0.0304</f>
        <v>2720.8</v>
      </c>
      <c r="I396" s="30">
        <v>1727.62</v>
      </c>
      <c r="J396" s="30">
        <v>16315.05</v>
      </c>
      <c r="K396" s="30">
        <v>73184.95</v>
      </c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</row>
    <row r="397" spans="1:86" s="81" customFormat="1" x14ac:dyDescent="0.25">
      <c r="A397" s="5" t="s">
        <v>168</v>
      </c>
      <c r="B397" s="5" t="s">
        <v>171</v>
      </c>
      <c r="C397" s="39" t="s">
        <v>423</v>
      </c>
      <c r="D397" s="5" t="s">
        <v>284</v>
      </c>
      <c r="E397" s="30">
        <v>44000</v>
      </c>
      <c r="F397" s="30">
        <f>E397*0.0287</f>
        <v>1262.8</v>
      </c>
      <c r="G397" s="30">
        <v>1007.19</v>
      </c>
      <c r="H397" s="30">
        <f>E397*0.0304</f>
        <v>1337.6</v>
      </c>
      <c r="I397" s="30">
        <v>315</v>
      </c>
      <c r="J397" s="30">
        <f>F397+G397+H397+I397</f>
        <v>3922.59</v>
      </c>
      <c r="K397" s="30">
        <f>E397-J397</f>
        <v>40077.410000000003</v>
      </c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</row>
    <row r="398" spans="1:86" s="81" customFormat="1" x14ac:dyDescent="0.25">
      <c r="A398"/>
      <c r="B398"/>
      <c r="C398" s="32"/>
      <c r="D398"/>
      <c r="E398" s="1"/>
      <c r="F398" s="1"/>
      <c r="G398" s="1"/>
      <c r="H398" s="1"/>
      <c r="I398" s="1"/>
      <c r="J398" s="1"/>
      <c r="K398" s="1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</row>
    <row r="399" spans="1:86" s="81" customFormat="1" x14ac:dyDescent="0.25">
      <c r="A399" s="3" t="s">
        <v>13</v>
      </c>
      <c r="B399" s="3">
        <v>2</v>
      </c>
      <c r="C399" s="34"/>
      <c r="D399" s="3"/>
      <c r="E399" s="4">
        <f t="shared" ref="E399:K399" si="147">SUM(E396:E398)</f>
        <v>133500</v>
      </c>
      <c r="F399" s="4">
        <f t="shared" si="147"/>
        <v>3831.45</v>
      </c>
      <c r="G399" s="4">
        <f t="shared" si="147"/>
        <v>10345.17</v>
      </c>
      <c r="H399" s="4">
        <f t="shared" si="147"/>
        <v>4058.4</v>
      </c>
      <c r="I399" s="4">
        <f t="shared" si="147"/>
        <v>2042.62</v>
      </c>
      <c r="J399" s="4">
        <f t="shared" si="147"/>
        <v>20237.64</v>
      </c>
      <c r="K399" s="4">
        <f t="shared" si="147"/>
        <v>113262.36</v>
      </c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</row>
    <row r="400" spans="1:86" s="81" customFormat="1" x14ac:dyDescent="0.25">
      <c r="A400"/>
      <c r="B400"/>
      <c r="C400" s="32"/>
      <c r="D400"/>
      <c r="E400" s="1"/>
      <c r="F400" s="1"/>
      <c r="G400" s="1"/>
      <c r="H400" s="1"/>
      <c r="I400" s="1"/>
      <c r="J400" s="1"/>
      <c r="K400" s="1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</row>
    <row r="401" spans="1:126" x14ac:dyDescent="0.25">
      <c r="A401" s="2" t="s">
        <v>260</v>
      </c>
    </row>
    <row r="402" spans="1:126" s="3" customFormat="1" x14ac:dyDescent="0.25">
      <c r="A402" s="61" t="s">
        <v>448</v>
      </c>
      <c r="B402" s="5" t="s">
        <v>449</v>
      </c>
      <c r="C402" s="39" t="s">
        <v>423</v>
      </c>
      <c r="D402" s="5" t="s">
        <v>286</v>
      </c>
      <c r="E402" s="30">
        <v>32000</v>
      </c>
      <c r="F402" s="30">
        <v>918.4</v>
      </c>
      <c r="G402" s="30">
        <v>0</v>
      </c>
      <c r="H402" s="30">
        <v>972.8</v>
      </c>
      <c r="I402" s="30">
        <v>377.5</v>
      </c>
      <c r="J402" s="30">
        <v>5218.7</v>
      </c>
      <c r="K402" s="30">
        <v>26781.3</v>
      </c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</row>
    <row r="403" spans="1:126" x14ac:dyDescent="0.25">
      <c r="A403" s="60" t="s">
        <v>373</v>
      </c>
      <c r="B403" s="60" t="s">
        <v>374</v>
      </c>
      <c r="C403" s="62" t="s">
        <v>423</v>
      </c>
      <c r="D403" s="63" t="s">
        <v>286</v>
      </c>
      <c r="E403" s="30">
        <v>23000</v>
      </c>
      <c r="F403" s="30">
        <v>660.1</v>
      </c>
      <c r="G403" s="30">
        <v>0</v>
      </c>
      <c r="H403" s="30">
        <f>E403*0.0304</f>
        <v>699.2</v>
      </c>
      <c r="I403" s="30">
        <v>2035</v>
      </c>
      <c r="J403" s="30">
        <v>3394.3</v>
      </c>
      <c r="K403" s="30">
        <f t="shared" ref="K403" si="148">E403-J403</f>
        <v>19605.7</v>
      </c>
    </row>
    <row r="404" spans="1:126" x14ac:dyDescent="0.25">
      <c r="A404" s="60" t="s">
        <v>360</v>
      </c>
      <c r="B404" s="60" t="s">
        <v>361</v>
      </c>
      <c r="C404" s="62" t="s">
        <v>424</v>
      </c>
      <c r="D404" s="64" t="s">
        <v>286</v>
      </c>
      <c r="E404" s="30">
        <v>50000</v>
      </c>
      <c r="F404" s="30">
        <v>1435</v>
      </c>
      <c r="G404" s="30">
        <v>1854</v>
      </c>
      <c r="H404" s="30">
        <f>E404*0.0304</f>
        <v>1520</v>
      </c>
      <c r="I404" s="30">
        <v>337</v>
      </c>
      <c r="J404" s="30">
        <v>5146</v>
      </c>
      <c r="K404" s="30">
        <f>+E404-J404</f>
        <v>44854</v>
      </c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</row>
    <row r="405" spans="1:126" s="5" customFormat="1" x14ac:dyDescent="0.25">
      <c r="A405" s="65" t="s">
        <v>13</v>
      </c>
      <c r="B405" s="65">
        <v>3</v>
      </c>
      <c r="C405" s="66"/>
      <c r="D405" s="65"/>
      <c r="E405" s="67">
        <f>SUM(E403:E404)+E402</f>
        <v>105000</v>
      </c>
      <c r="F405" s="67">
        <f>SUM(F403:F404)+F402</f>
        <v>3013.5</v>
      </c>
      <c r="G405" s="67">
        <f t="shared" ref="G405" si="149">SUM(G403:G404)</f>
        <v>1854</v>
      </c>
      <c r="H405" s="67">
        <f>SUM(H403:H404)+H402</f>
        <v>3192</v>
      </c>
      <c r="I405" s="67">
        <f>SUM(I403:I404)+I402</f>
        <v>2749.5</v>
      </c>
      <c r="J405" s="67">
        <f>SUM(J403:J404)+J402</f>
        <v>13759</v>
      </c>
      <c r="K405" s="67">
        <f>SUM(K403:K404)+K402</f>
        <v>91241</v>
      </c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73"/>
      <c r="AC405" s="73"/>
      <c r="AD405" s="73"/>
      <c r="AE405" s="73"/>
      <c r="AF405" s="73"/>
      <c r="AG405" s="73"/>
      <c r="AH405" s="73"/>
      <c r="AI405" s="73"/>
      <c r="AJ405" s="73"/>
      <c r="AK405" s="73"/>
      <c r="AL405" s="73"/>
      <c r="AM405" s="73"/>
      <c r="AN405" s="73"/>
      <c r="AO405" s="72"/>
      <c r="AP405" s="72"/>
    </row>
    <row r="406" spans="1:126" s="5" customFormat="1" x14ac:dyDescent="0.25">
      <c r="A406" s="6" t="s">
        <v>457</v>
      </c>
      <c r="B406" s="6"/>
      <c r="C406" s="69"/>
      <c r="D406" s="61"/>
      <c r="E406" s="49"/>
      <c r="F406" s="49"/>
      <c r="G406" s="49"/>
      <c r="H406" s="49"/>
      <c r="I406" s="49"/>
      <c r="J406" s="49"/>
      <c r="K406" s="49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73"/>
      <c r="AD406" s="73"/>
      <c r="AE406" s="73"/>
      <c r="AF406" s="73"/>
      <c r="AG406" s="73"/>
      <c r="AH406" s="73"/>
      <c r="AI406" s="73"/>
      <c r="AJ406" s="73"/>
      <c r="AK406" s="73"/>
      <c r="AL406" s="73"/>
      <c r="AM406" s="73"/>
      <c r="AN406" s="73"/>
      <c r="AO406" s="72"/>
      <c r="AP406" s="72"/>
    </row>
    <row r="407" spans="1:126" s="5" customFormat="1" x14ac:dyDescent="0.25">
      <c r="A407" s="61" t="s">
        <v>51</v>
      </c>
      <c r="B407" s="61" t="s">
        <v>374</v>
      </c>
      <c r="C407" s="69" t="s">
        <v>423</v>
      </c>
      <c r="D407" s="61" t="s">
        <v>286</v>
      </c>
      <c r="E407" s="70">
        <v>32000</v>
      </c>
      <c r="F407" s="70">
        <v>918.4</v>
      </c>
      <c r="G407" s="70">
        <v>0</v>
      </c>
      <c r="H407" s="70">
        <v>972.8</v>
      </c>
      <c r="I407" s="70">
        <v>3550</v>
      </c>
      <c r="J407" s="70">
        <v>5441.2</v>
      </c>
      <c r="K407" s="70">
        <v>26558.799999999999</v>
      </c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  <c r="AE407" s="73"/>
      <c r="AF407" s="73"/>
      <c r="AG407" s="73"/>
      <c r="AH407" s="73"/>
      <c r="AI407" s="73"/>
      <c r="AJ407" s="73"/>
      <c r="AK407" s="73"/>
      <c r="AL407" s="73"/>
      <c r="AM407" s="73"/>
      <c r="AN407" s="73"/>
      <c r="AO407" s="72"/>
      <c r="AP407" s="72"/>
    </row>
    <row r="408" spans="1:126" s="68" customFormat="1" x14ac:dyDescent="0.25">
      <c r="A408" s="3" t="s">
        <v>13</v>
      </c>
      <c r="B408" s="3">
        <v>1</v>
      </c>
      <c r="C408" s="34"/>
      <c r="D408" s="3"/>
      <c r="E408" s="4">
        <f>E407</f>
        <v>32000</v>
      </c>
      <c r="F408" s="4"/>
      <c r="G408" s="4">
        <f>G407</f>
        <v>0</v>
      </c>
      <c r="H408" s="4">
        <f>H407</f>
        <v>972.8</v>
      </c>
      <c r="I408" s="4">
        <f>I407</f>
        <v>3550</v>
      </c>
      <c r="J408" s="4">
        <f>J407</f>
        <v>5441.2</v>
      </c>
      <c r="K408" s="4">
        <f>K407</f>
        <v>26558.799999999999</v>
      </c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  <c r="AE408" s="73"/>
      <c r="AF408" s="73"/>
      <c r="AG408" s="73"/>
      <c r="AH408" s="73"/>
      <c r="AI408" s="73"/>
      <c r="AJ408" s="73"/>
      <c r="AK408" s="73"/>
      <c r="AL408" s="73"/>
      <c r="AM408" s="73"/>
      <c r="AN408" s="73"/>
      <c r="AO408" s="73"/>
      <c r="AP408" s="73"/>
    </row>
    <row r="409" spans="1:126" s="5" customFormat="1" x14ac:dyDescent="0.25">
      <c r="A409" s="10" t="s">
        <v>414</v>
      </c>
      <c r="B409" s="10"/>
      <c r="C409" s="36"/>
      <c r="D409" s="12"/>
      <c r="E409" s="10"/>
      <c r="F409" s="10"/>
      <c r="G409" s="10"/>
      <c r="H409" s="10"/>
      <c r="I409" s="10"/>
      <c r="J409" s="10"/>
      <c r="K409" s="10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  <c r="AE409" s="73"/>
      <c r="AF409" s="73"/>
      <c r="AG409" s="73"/>
      <c r="AH409" s="73"/>
      <c r="AI409" s="73"/>
      <c r="AJ409" s="73"/>
      <c r="AK409" s="73"/>
      <c r="AL409" s="73"/>
      <c r="AM409" s="73"/>
      <c r="AN409" s="73"/>
      <c r="AO409" s="73"/>
      <c r="AP409" s="73"/>
    </row>
    <row r="410" spans="1:126" s="71" customFormat="1" x14ac:dyDescent="0.25">
      <c r="A410" s="5" t="s">
        <v>135</v>
      </c>
      <c r="B410" t="s">
        <v>136</v>
      </c>
      <c r="C410" s="32" t="s">
        <v>423</v>
      </c>
      <c r="D410" t="s">
        <v>286</v>
      </c>
      <c r="E410" s="1">
        <v>45000</v>
      </c>
      <c r="F410" s="1">
        <f t="shared" ref="F410:F414" si="150">E410*0.0287</f>
        <v>1291.5</v>
      </c>
      <c r="G410" s="1">
        <v>1148.33</v>
      </c>
      <c r="H410" s="1">
        <f t="shared" ref="H410:H414" si="151">E410*0.0304</f>
        <v>1368</v>
      </c>
      <c r="I410" s="1">
        <v>427.5</v>
      </c>
      <c r="J410" s="1">
        <v>4235.33</v>
      </c>
      <c r="K410" s="1">
        <v>40764.67</v>
      </c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  <c r="AE410" s="73"/>
      <c r="AF410" s="73"/>
      <c r="AG410" s="73"/>
      <c r="AH410" s="73"/>
      <c r="AI410" s="73"/>
      <c r="AJ410" s="73"/>
      <c r="AK410" s="73"/>
      <c r="AL410" s="73"/>
      <c r="AM410" s="73"/>
      <c r="AN410" s="73"/>
      <c r="AO410" s="74"/>
      <c r="AP410" s="74"/>
    </row>
    <row r="411" spans="1:126" x14ac:dyDescent="0.25">
      <c r="A411" s="5" t="s">
        <v>318</v>
      </c>
      <c r="B411" t="s">
        <v>317</v>
      </c>
      <c r="C411" s="32" t="s">
        <v>424</v>
      </c>
      <c r="D411" t="s">
        <v>286</v>
      </c>
      <c r="E411" s="1">
        <v>26000</v>
      </c>
      <c r="F411" s="1">
        <f t="shared" si="150"/>
        <v>746.2</v>
      </c>
      <c r="G411" s="1">
        <v>0</v>
      </c>
      <c r="H411" s="1">
        <f t="shared" si="151"/>
        <v>790.4</v>
      </c>
      <c r="I411" s="1">
        <v>175</v>
      </c>
      <c r="J411" s="1">
        <v>1711.6</v>
      </c>
      <c r="K411" s="1">
        <v>24288.400000000001</v>
      </c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  <c r="AJ411" s="72"/>
      <c r="AK411" s="72"/>
      <c r="AL411" s="72"/>
      <c r="AM411" s="72"/>
      <c r="AN411" s="72"/>
      <c r="AO411" s="72"/>
      <c r="AP411" s="72"/>
    </row>
    <row r="412" spans="1:126" x14ac:dyDescent="0.25">
      <c r="A412" s="5" t="s">
        <v>295</v>
      </c>
      <c r="B412" t="s">
        <v>15</v>
      </c>
      <c r="C412" s="32" t="s">
        <v>424</v>
      </c>
      <c r="D412" t="s">
        <v>286</v>
      </c>
      <c r="E412" s="1">
        <v>28000</v>
      </c>
      <c r="F412" s="1">
        <f t="shared" si="150"/>
        <v>803.6</v>
      </c>
      <c r="G412" s="1">
        <v>0</v>
      </c>
      <c r="H412" s="1">
        <f t="shared" si="151"/>
        <v>851.2</v>
      </c>
      <c r="I412" s="1">
        <v>1525.12</v>
      </c>
      <c r="J412" s="1">
        <v>3179.92</v>
      </c>
      <c r="K412" s="1">
        <v>24820.080000000002</v>
      </c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  <c r="AA412" s="75"/>
      <c r="AB412" s="75"/>
      <c r="AC412" s="75"/>
      <c r="AD412" s="75"/>
      <c r="AE412" s="75"/>
      <c r="AF412" s="75"/>
      <c r="AG412" s="75"/>
      <c r="AH412" s="75"/>
      <c r="AI412" s="75"/>
      <c r="AJ412" s="75"/>
      <c r="AK412" s="75"/>
      <c r="AL412" s="75"/>
      <c r="AM412" s="75"/>
      <c r="AN412" s="75"/>
      <c r="AO412" s="75"/>
      <c r="AP412" s="75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</row>
    <row r="413" spans="1:126" x14ac:dyDescent="0.25">
      <c r="A413" s="5" t="s">
        <v>322</v>
      </c>
      <c r="B413" t="s">
        <v>157</v>
      </c>
      <c r="C413" s="32" t="s">
        <v>423</v>
      </c>
      <c r="D413" s="11" t="s">
        <v>286</v>
      </c>
      <c r="E413" s="1">
        <v>26000</v>
      </c>
      <c r="F413" s="1">
        <f t="shared" si="150"/>
        <v>746.2</v>
      </c>
      <c r="G413" s="1">
        <v>0</v>
      </c>
      <c r="H413" s="1">
        <f t="shared" si="151"/>
        <v>790.4</v>
      </c>
      <c r="I413" s="1">
        <v>337</v>
      </c>
      <c r="J413" s="1">
        <v>1873.6</v>
      </c>
      <c r="K413" s="1">
        <v>24126.400000000001</v>
      </c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  <c r="AJ413" s="72"/>
      <c r="AK413" s="72"/>
      <c r="AL413" s="72"/>
      <c r="AM413" s="72"/>
      <c r="AN413" s="72"/>
      <c r="AO413" s="72"/>
      <c r="AP413" s="72"/>
    </row>
    <row r="414" spans="1:126" x14ac:dyDescent="0.25">
      <c r="A414" s="5" t="s">
        <v>346</v>
      </c>
      <c r="B414" s="21" t="s">
        <v>130</v>
      </c>
      <c r="C414" s="32" t="s">
        <v>424</v>
      </c>
      <c r="D414" s="16" t="s">
        <v>286</v>
      </c>
      <c r="E414" s="1">
        <v>26000</v>
      </c>
      <c r="F414" s="1">
        <f t="shared" si="150"/>
        <v>746.2</v>
      </c>
      <c r="G414" s="1">
        <v>0</v>
      </c>
      <c r="H414" s="1">
        <f t="shared" si="151"/>
        <v>790.4</v>
      </c>
      <c r="I414" s="1">
        <v>175</v>
      </c>
      <c r="J414" s="1">
        <v>1711.6</v>
      </c>
      <c r="K414" s="1">
        <f>E414-J414</f>
        <v>24288.400000000001</v>
      </c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  <c r="AA414" s="75"/>
      <c r="AB414" s="75"/>
      <c r="AC414" s="75"/>
      <c r="AD414" s="75"/>
      <c r="AE414" s="75"/>
      <c r="AF414" s="75"/>
      <c r="AG414" s="75"/>
      <c r="AH414" s="75"/>
      <c r="AI414" s="75"/>
      <c r="AJ414" s="75"/>
      <c r="AK414" s="75"/>
      <c r="AL414" s="75"/>
      <c r="AM414" s="75"/>
      <c r="AN414" s="75"/>
      <c r="AO414" s="75"/>
      <c r="AP414" s="75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</row>
    <row r="415" spans="1:126" x14ac:dyDescent="0.25">
      <c r="A415" s="47" t="s">
        <v>321</v>
      </c>
      <c r="B415" s="13" t="s">
        <v>124</v>
      </c>
      <c r="C415" s="38" t="s">
        <v>423</v>
      </c>
      <c r="D415" t="s">
        <v>286</v>
      </c>
      <c r="E415" s="1">
        <v>76000</v>
      </c>
      <c r="F415" s="1">
        <f t="shared" ref="F415:F416" si="152">E415*0.0287</f>
        <v>2181.1999999999998</v>
      </c>
      <c r="G415" s="1">
        <v>0</v>
      </c>
      <c r="H415" s="1">
        <f t="shared" ref="H415:H416" si="153">E415*0.0304</f>
        <v>2310.4</v>
      </c>
      <c r="I415" s="1">
        <v>345</v>
      </c>
      <c r="J415" s="1">
        <f t="shared" ref="J415" si="154">F415+G415+H415+I415</f>
        <v>4836.6000000000004</v>
      </c>
      <c r="K415" s="1">
        <f t="shared" ref="K415" si="155">E415-J415</f>
        <v>71163.399999999994</v>
      </c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  <c r="AO415" s="75"/>
      <c r="AP415" s="7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</row>
    <row r="416" spans="1:126" x14ac:dyDescent="0.25">
      <c r="A416" s="5" t="s">
        <v>277</v>
      </c>
      <c r="B416" s="11" t="s">
        <v>15</v>
      </c>
      <c r="C416" s="33" t="s">
        <v>423</v>
      </c>
      <c r="D416" s="11" t="s">
        <v>286</v>
      </c>
      <c r="E416" s="1">
        <v>42000</v>
      </c>
      <c r="F416" s="1">
        <f t="shared" si="152"/>
        <v>1205.4000000000001</v>
      </c>
      <c r="G416" s="1">
        <v>724</v>
      </c>
      <c r="H416" s="1">
        <f t="shared" si="153"/>
        <v>1276.8</v>
      </c>
      <c r="I416" s="1">
        <v>175</v>
      </c>
      <c r="J416" s="1">
        <v>3382.12</v>
      </c>
      <c r="K416" s="1">
        <v>38617.879999999997</v>
      </c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96"/>
      <c r="AA416" s="96"/>
      <c r="AB416" s="96"/>
      <c r="AC416" s="96"/>
      <c r="AD416" s="96"/>
      <c r="AE416" s="96"/>
      <c r="AF416" s="96"/>
      <c r="AG416" s="96"/>
      <c r="AH416" s="96"/>
      <c r="AI416" s="77"/>
      <c r="AJ416" s="77"/>
      <c r="AK416" s="77"/>
      <c r="AL416" s="77"/>
      <c r="AM416" s="77"/>
      <c r="AN416" s="77"/>
      <c r="AO416" s="76"/>
      <c r="AP416" s="7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</row>
    <row r="417" spans="1:126" x14ac:dyDescent="0.25">
      <c r="A417" s="3" t="s">
        <v>13</v>
      </c>
      <c r="B417" s="3">
        <v>7</v>
      </c>
      <c r="C417" s="34"/>
      <c r="D417" s="3"/>
      <c r="E417" s="4">
        <f t="shared" ref="E417:K417" si="156">SUM(E410:E416)</f>
        <v>269000</v>
      </c>
      <c r="F417" s="4">
        <f t="shared" si="156"/>
        <v>7720.3</v>
      </c>
      <c r="G417" s="4">
        <f t="shared" si="156"/>
        <v>1872.33</v>
      </c>
      <c r="H417" s="4">
        <f t="shared" si="156"/>
        <v>8177.6</v>
      </c>
      <c r="I417" s="4">
        <f t="shared" si="156"/>
        <v>3159.62</v>
      </c>
      <c r="J417" s="4">
        <f t="shared" si="156"/>
        <v>20930.77</v>
      </c>
      <c r="K417" s="4">
        <f t="shared" si="156"/>
        <v>248069.23</v>
      </c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</row>
    <row r="418" spans="1:126" x14ac:dyDescent="0.25">
      <c r="A418" s="6"/>
      <c r="B418" s="6"/>
      <c r="C418" s="40"/>
      <c r="D418" s="6"/>
      <c r="E418" s="49"/>
      <c r="F418" s="49"/>
      <c r="G418" s="49"/>
      <c r="H418" s="49"/>
      <c r="I418" s="49"/>
      <c r="J418" s="49"/>
      <c r="K418" s="49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</row>
    <row r="419" spans="1:126" x14ac:dyDescent="0.25">
      <c r="A419" s="6" t="s">
        <v>510</v>
      </c>
      <c r="B419" s="6"/>
      <c r="C419" s="40"/>
      <c r="D419" s="6"/>
      <c r="E419" s="49"/>
      <c r="F419" s="49"/>
      <c r="G419" s="49"/>
      <c r="H419" s="49"/>
      <c r="I419" s="49"/>
      <c r="J419" s="49"/>
      <c r="K419" s="4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</row>
    <row r="420" spans="1:126" x14ac:dyDescent="0.25">
      <c r="A420" s="61" t="s">
        <v>155</v>
      </c>
      <c r="B420" s="61" t="s">
        <v>61</v>
      </c>
      <c r="C420" s="69" t="s">
        <v>423</v>
      </c>
      <c r="D420" s="61" t="s">
        <v>286</v>
      </c>
      <c r="E420" s="70">
        <v>19800</v>
      </c>
      <c r="F420" s="70"/>
      <c r="G420" s="70">
        <v>0</v>
      </c>
      <c r="H420" s="70">
        <v>601.91999999999996</v>
      </c>
      <c r="I420" s="70">
        <v>25</v>
      </c>
      <c r="J420" s="70">
        <v>1195.18</v>
      </c>
      <c r="K420" s="70">
        <v>18604.82</v>
      </c>
    </row>
    <row r="421" spans="1:126" s="5" customFormat="1" x14ac:dyDescent="0.25">
      <c r="A421" s="65" t="s">
        <v>13</v>
      </c>
      <c r="B421" s="65">
        <v>1</v>
      </c>
      <c r="C421" s="66"/>
      <c r="D421" s="65"/>
      <c r="E421" s="67">
        <f>E420</f>
        <v>19800</v>
      </c>
      <c r="F421" s="67"/>
      <c r="G421" s="67">
        <f>G420</f>
        <v>0</v>
      </c>
      <c r="H421" s="67">
        <f>H420</f>
        <v>601.91999999999996</v>
      </c>
      <c r="I421" s="67">
        <f>I420</f>
        <v>25</v>
      </c>
      <c r="J421" s="67">
        <f>J420</f>
        <v>1195.18</v>
      </c>
      <c r="K421" s="67">
        <f>K420</f>
        <v>18604.82</v>
      </c>
    </row>
    <row r="422" spans="1:126" s="5" customFormat="1" x14ac:dyDescent="0.25">
      <c r="A422" s="25" t="s">
        <v>415</v>
      </c>
      <c r="B422" s="25"/>
      <c r="C422" s="36"/>
      <c r="D422" s="25"/>
      <c r="E422" s="25"/>
      <c r="F422" s="25"/>
      <c r="G422" s="25"/>
      <c r="H422" s="25"/>
      <c r="I422" s="25"/>
      <c r="J422" s="25"/>
      <c r="K422" s="25"/>
    </row>
    <row r="423" spans="1:126" s="61" customFormat="1" x14ac:dyDescent="0.25">
      <c r="A423" t="s">
        <v>294</v>
      </c>
      <c r="B423" t="s">
        <v>140</v>
      </c>
      <c r="C423" s="32" t="s">
        <v>423</v>
      </c>
      <c r="D423" t="s">
        <v>286</v>
      </c>
      <c r="E423" s="1">
        <v>40000</v>
      </c>
      <c r="F423" s="1">
        <f>E423*0.0287</f>
        <v>1148</v>
      </c>
      <c r="G423" s="1">
        <v>0</v>
      </c>
      <c r="H423" s="1">
        <f>E423*0.0304</f>
        <v>1216</v>
      </c>
      <c r="I423" s="1">
        <v>175</v>
      </c>
      <c r="J423" s="1">
        <v>2981.65</v>
      </c>
      <c r="K423" s="1">
        <f>E423-J423</f>
        <v>37018.35</v>
      </c>
    </row>
    <row r="424" spans="1:126" s="65" customFormat="1" x14ac:dyDescent="0.25">
      <c r="A424" t="s">
        <v>137</v>
      </c>
      <c r="B424" t="s">
        <v>136</v>
      </c>
      <c r="C424" s="32" t="s">
        <v>423</v>
      </c>
      <c r="D424" t="s">
        <v>286</v>
      </c>
      <c r="E424" s="1">
        <v>40000</v>
      </c>
      <c r="F424" s="1">
        <f>E424*0.0287</f>
        <v>1148</v>
      </c>
      <c r="G424" s="1">
        <v>0</v>
      </c>
      <c r="H424" s="1">
        <f>E424*0.0304</f>
        <v>1216</v>
      </c>
      <c r="I424" s="1">
        <v>345</v>
      </c>
      <c r="J424" s="1">
        <v>3151.65</v>
      </c>
      <c r="K424" s="1">
        <v>36848.35</v>
      </c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</row>
    <row r="425" spans="1:126" x14ac:dyDescent="0.25">
      <c r="A425" s="3" t="s">
        <v>13</v>
      </c>
      <c r="B425" s="3">
        <v>2</v>
      </c>
      <c r="C425" s="34"/>
      <c r="D425" s="3"/>
      <c r="E425" s="4">
        <f t="shared" ref="E425:K425" si="157">SUM(E423:E424)</f>
        <v>80000</v>
      </c>
      <c r="F425" s="4">
        <f t="shared" si="157"/>
        <v>2296</v>
      </c>
      <c r="G425" s="4">
        <f t="shared" si="157"/>
        <v>0</v>
      </c>
      <c r="H425" s="4">
        <f t="shared" si="157"/>
        <v>2432</v>
      </c>
      <c r="I425" s="4">
        <f t="shared" si="157"/>
        <v>520</v>
      </c>
      <c r="J425" s="4">
        <f t="shared" si="157"/>
        <v>6133.3</v>
      </c>
      <c r="K425" s="4">
        <f t="shared" si="157"/>
        <v>73866.7</v>
      </c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</row>
    <row r="426" spans="1:126" s="2" customFormat="1" x14ac:dyDescent="0.25">
      <c r="A426"/>
      <c r="B426"/>
      <c r="C426" s="32"/>
      <c r="D426"/>
      <c r="E426" s="1"/>
      <c r="F426" s="1"/>
      <c r="G426" s="1"/>
      <c r="H426" s="1"/>
      <c r="I426" s="1"/>
      <c r="J426" s="1"/>
      <c r="K426" s="1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</row>
    <row r="427" spans="1:126" x14ac:dyDescent="0.25">
      <c r="A427" s="25" t="s">
        <v>416</v>
      </c>
      <c r="B427" s="25"/>
      <c r="C427" s="36"/>
      <c r="D427" s="25"/>
      <c r="E427" s="25"/>
      <c r="F427" s="25"/>
      <c r="G427" s="25"/>
      <c r="H427" s="25"/>
      <c r="I427" s="25"/>
      <c r="J427" s="25"/>
      <c r="K427" s="25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</row>
    <row r="428" spans="1:126" x14ac:dyDescent="0.25">
      <c r="A428" t="s">
        <v>370</v>
      </c>
      <c r="B428" t="s">
        <v>117</v>
      </c>
      <c r="C428" s="32" t="s">
        <v>424</v>
      </c>
      <c r="D428" t="s">
        <v>286</v>
      </c>
      <c r="E428" s="1">
        <v>85000</v>
      </c>
      <c r="F428" s="1">
        <f>E428*0.0287</f>
        <v>2439.5</v>
      </c>
      <c r="G428" s="1">
        <v>8576.99</v>
      </c>
      <c r="H428" s="1">
        <f>E428*0.0304</f>
        <v>2584</v>
      </c>
      <c r="I428" s="1">
        <v>195</v>
      </c>
      <c r="J428" s="1">
        <v>13795.49</v>
      </c>
      <c r="K428" s="1">
        <v>71204.509999999995</v>
      </c>
    </row>
    <row r="429" spans="1:126" x14ac:dyDescent="0.25">
      <c r="A429" t="s">
        <v>316</v>
      </c>
      <c r="B429" t="s">
        <v>140</v>
      </c>
      <c r="C429" s="32" t="s">
        <v>423</v>
      </c>
      <c r="D429" t="s">
        <v>286</v>
      </c>
      <c r="E429" s="1">
        <v>26000</v>
      </c>
      <c r="F429" s="1">
        <f>E429*0.0287</f>
        <v>746.2</v>
      </c>
      <c r="G429" s="1">
        <v>0</v>
      </c>
      <c r="H429" s="1">
        <f>E429*0.0304</f>
        <v>790.4</v>
      </c>
      <c r="I429" s="1">
        <v>175</v>
      </c>
      <c r="J429" s="1">
        <v>1711.6</v>
      </c>
      <c r="K429" s="1">
        <v>24288.400000000001</v>
      </c>
    </row>
    <row r="430" spans="1:126" x14ac:dyDescent="0.25">
      <c r="A430" t="s">
        <v>293</v>
      </c>
      <c r="B430" t="s">
        <v>164</v>
      </c>
      <c r="C430" s="32" t="s">
        <v>423</v>
      </c>
      <c r="D430" t="s">
        <v>286</v>
      </c>
      <c r="E430" s="1">
        <v>27000</v>
      </c>
      <c r="F430" s="1">
        <f>E430*0.0287</f>
        <v>774.9</v>
      </c>
      <c r="G430" s="1">
        <v>774.9</v>
      </c>
      <c r="H430" s="1">
        <f>E430*0.0304</f>
        <v>820.8</v>
      </c>
      <c r="I430" s="1">
        <v>287</v>
      </c>
      <c r="J430" s="1">
        <v>1882.7</v>
      </c>
      <c r="K430" s="1">
        <v>25117.3</v>
      </c>
    </row>
    <row r="431" spans="1:126" x14ac:dyDescent="0.25">
      <c r="A431" t="s">
        <v>256</v>
      </c>
      <c r="B431" t="s">
        <v>15</v>
      </c>
      <c r="C431" s="32" t="s">
        <v>423</v>
      </c>
      <c r="D431" t="s">
        <v>286</v>
      </c>
      <c r="E431" s="1">
        <v>33000</v>
      </c>
      <c r="F431" s="1">
        <f t="shared" ref="F431" si="158">E431*0.0287</f>
        <v>947.1</v>
      </c>
      <c r="G431" s="1">
        <v>0</v>
      </c>
      <c r="H431" s="1">
        <f t="shared" ref="H431" si="159">E431*0.0304</f>
        <v>1003.2</v>
      </c>
      <c r="I431" s="1">
        <v>1662</v>
      </c>
      <c r="J431" s="1">
        <v>3612.3</v>
      </c>
      <c r="K431" s="1">
        <v>29387.7</v>
      </c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</row>
    <row r="432" spans="1:126" x14ac:dyDescent="0.25">
      <c r="A432" t="s">
        <v>325</v>
      </c>
      <c r="B432" t="s">
        <v>140</v>
      </c>
      <c r="C432" s="32" t="s">
        <v>423</v>
      </c>
      <c r="D432" s="11" t="s">
        <v>286</v>
      </c>
      <c r="E432" s="1">
        <v>26000</v>
      </c>
      <c r="F432" s="1">
        <f t="shared" ref="F432" si="160">E432*0.0287</f>
        <v>746.2</v>
      </c>
      <c r="G432" s="1">
        <v>0</v>
      </c>
      <c r="H432" s="1">
        <f t="shared" ref="H432" si="161">E432*0.0304</f>
        <v>790.4</v>
      </c>
      <c r="I432" s="1">
        <v>1117</v>
      </c>
      <c r="J432" s="1">
        <v>2653.6</v>
      </c>
      <c r="K432" s="1">
        <v>23346.400000000001</v>
      </c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</row>
    <row r="433" spans="1:126" x14ac:dyDescent="0.25">
      <c r="A433" t="s">
        <v>332</v>
      </c>
      <c r="B433" t="s">
        <v>15</v>
      </c>
      <c r="C433" s="32" t="s">
        <v>423</v>
      </c>
      <c r="D433" t="s">
        <v>286</v>
      </c>
      <c r="E433" s="1">
        <v>38500</v>
      </c>
      <c r="F433" s="1">
        <f t="shared" ref="F433:F437" si="162">E433*0.0287</f>
        <v>1104.95</v>
      </c>
      <c r="G433" s="1">
        <v>0</v>
      </c>
      <c r="H433" s="1">
        <f t="shared" ref="H433:H437" si="163">E433*0.0304</f>
        <v>1170.4000000000001</v>
      </c>
      <c r="I433" s="1">
        <v>2582.5</v>
      </c>
      <c r="J433" s="1">
        <v>5088.8</v>
      </c>
      <c r="K433" s="1">
        <v>33411.199999999997</v>
      </c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</row>
    <row r="434" spans="1:126" x14ac:dyDescent="0.25">
      <c r="A434" t="s">
        <v>145</v>
      </c>
      <c r="B434" t="s">
        <v>133</v>
      </c>
      <c r="C434" s="32" t="s">
        <v>423</v>
      </c>
      <c r="D434" t="s">
        <v>286</v>
      </c>
      <c r="E434" s="1">
        <v>25000</v>
      </c>
      <c r="F434" s="1">
        <f t="shared" si="162"/>
        <v>717.5</v>
      </c>
      <c r="G434" s="1">
        <v>0</v>
      </c>
      <c r="H434" s="1">
        <v>760</v>
      </c>
      <c r="I434" s="1">
        <v>457</v>
      </c>
      <c r="J434" s="1">
        <v>1934.5</v>
      </c>
      <c r="K434" s="1">
        <v>23065.5</v>
      </c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</row>
    <row r="435" spans="1:126" x14ac:dyDescent="0.25">
      <c r="A435" t="s">
        <v>156</v>
      </c>
      <c r="B435" t="s">
        <v>133</v>
      </c>
      <c r="C435" s="32" t="s">
        <v>424</v>
      </c>
      <c r="D435" t="s">
        <v>284</v>
      </c>
      <c r="E435" s="1">
        <v>25000</v>
      </c>
      <c r="F435" s="1">
        <f t="shared" si="162"/>
        <v>717.5</v>
      </c>
      <c r="G435" s="1">
        <v>0</v>
      </c>
      <c r="H435" s="1">
        <f t="shared" si="163"/>
        <v>760</v>
      </c>
      <c r="I435" s="1">
        <v>185</v>
      </c>
      <c r="J435" s="1">
        <v>2915</v>
      </c>
      <c r="K435" s="1">
        <v>22085</v>
      </c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</row>
    <row r="436" spans="1:126" x14ac:dyDescent="0.25">
      <c r="A436" t="s">
        <v>144</v>
      </c>
      <c r="B436" t="s">
        <v>133</v>
      </c>
      <c r="C436" s="32" t="s">
        <v>423</v>
      </c>
      <c r="D436" t="s">
        <v>284</v>
      </c>
      <c r="E436" s="1">
        <v>25000</v>
      </c>
      <c r="F436" s="1">
        <f t="shared" si="162"/>
        <v>717.5</v>
      </c>
      <c r="G436" s="1">
        <v>0</v>
      </c>
      <c r="H436" s="1">
        <f t="shared" si="163"/>
        <v>760</v>
      </c>
      <c r="I436" s="1">
        <v>185</v>
      </c>
      <c r="J436" s="1">
        <v>2915</v>
      </c>
      <c r="K436" s="1">
        <v>23337.5</v>
      </c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</row>
    <row r="437" spans="1:126" x14ac:dyDescent="0.25">
      <c r="A437" t="s">
        <v>153</v>
      </c>
      <c r="B437" t="s">
        <v>154</v>
      </c>
      <c r="C437" s="32" t="s">
        <v>424</v>
      </c>
      <c r="D437" t="s">
        <v>286</v>
      </c>
      <c r="E437" s="1">
        <v>19580</v>
      </c>
      <c r="F437" s="1">
        <f t="shared" si="162"/>
        <v>561.95000000000005</v>
      </c>
      <c r="G437" s="1">
        <v>0</v>
      </c>
      <c r="H437" s="1">
        <f t="shared" si="163"/>
        <v>595.23</v>
      </c>
      <c r="I437" s="1">
        <v>145</v>
      </c>
      <c r="J437" s="1">
        <v>1302.18</v>
      </c>
      <c r="K437" s="1">
        <v>18277.82</v>
      </c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</row>
    <row r="438" spans="1:126" x14ac:dyDescent="0.25">
      <c r="A438" s="3" t="s">
        <v>13</v>
      </c>
      <c r="B438" s="3">
        <v>10</v>
      </c>
      <c r="C438" s="34"/>
      <c r="D438" s="3"/>
      <c r="E438" s="4">
        <f t="shared" ref="E438:K438" si="164">SUM(E428:E437)</f>
        <v>330080</v>
      </c>
      <c r="F438" s="4">
        <f t="shared" si="164"/>
        <v>9473.2999999999993</v>
      </c>
      <c r="G438" s="4">
        <f t="shared" si="164"/>
        <v>9351.89</v>
      </c>
      <c r="H438" s="4">
        <f t="shared" si="164"/>
        <v>10034.43</v>
      </c>
      <c r="I438" s="4">
        <f t="shared" si="164"/>
        <v>6990.5</v>
      </c>
      <c r="J438" s="4">
        <f t="shared" si="164"/>
        <v>37811.17</v>
      </c>
      <c r="K438" s="4">
        <f t="shared" si="164"/>
        <v>293521.33</v>
      </c>
    </row>
    <row r="439" spans="1:126" x14ac:dyDescent="0.25">
      <c r="A439" s="5"/>
      <c r="B439" s="5"/>
      <c r="C439" s="39"/>
      <c r="D439" s="5"/>
      <c r="E439" s="30"/>
      <c r="F439" s="30"/>
      <c r="G439" s="30"/>
      <c r="H439" s="30"/>
      <c r="I439" s="30"/>
      <c r="J439" s="30"/>
      <c r="K439" s="30"/>
    </row>
    <row r="440" spans="1:126" x14ac:dyDescent="0.25">
      <c r="A440" s="31" t="s">
        <v>417</v>
      </c>
      <c r="B440" s="31"/>
      <c r="C440" s="40"/>
      <c r="D440" s="31"/>
      <c r="E440" s="31"/>
      <c r="F440" s="31"/>
      <c r="G440" s="31"/>
      <c r="H440" s="31"/>
      <c r="I440" s="31"/>
      <c r="J440" s="31"/>
      <c r="K440" s="31"/>
    </row>
    <row r="441" spans="1:126" x14ac:dyDescent="0.25">
      <c r="A441" t="s">
        <v>142</v>
      </c>
      <c r="B441" t="s">
        <v>117</v>
      </c>
      <c r="C441" s="32" t="s">
        <v>424</v>
      </c>
      <c r="D441" t="s">
        <v>286</v>
      </c>
      <c r="E441" s="1">
        <v>76000</v>
      </c>
      <c r="F441" s="1">
        <f t="shared" ref="F441:F447" si="165">E441*0.0287</f>
        <v>2181.1999999999998</v>
      </c>
      <c r="G441" s="1">
        <v>6497.56</v>
      </c>
      <c r="H441" s="1">
        <f t="shared" ref="H441:H447" si="166">E441*0.0304</f>
        <v>2310.4</v>
      </c>
      <c r="I441" s="1">
        <v>277.5</v>
      </c>
      <c r="J441" s="1">
        <v>11416.68</v>
      </c>
      <c r="K441" s="1">
        <f t="shared" ref="K441:K442" si="167">E441-J441</f>
        <v>64583.32</v>
      </c>
    </row>
    <row r="442" spans="1:126" x14ac:dyDescent="0.25">
      <c r="A442" t="s">
        <v>143</v>
      </c>
      <c r="B442" t="s">
        <v>136</v>
      </c>
      <c r="C442" s="32" t="s">
        <v>423</v>
      </c>
      <c r="D442" t="s">
        <v>286</v>
      </c>
      <c r="E442" s="1">
        <v>41000</v>
      </c>
      <c r="F442" s="1">
        <f t="shared" si="165"/>
        <v>1176.7</v>
      </c>
      <c r="G442" s="1">
        <v>583.79</v>
      </c>
      <c r="H442" s="1">
        <f t="shared" si="166"/>
        <v>1246.4000000000001</v>
      </c>
      <c r="I442" s="1">
        <v>175</v>
      </c>
      <c r="J442" s="1">
        <f t="shared" ref="J442" si="168">F442+G442+H442+I442</f>
        <v>3181.89</v>
      </c>
      <c r="K442" s="1">
        <f t="shared" si="167"/>
        <v>37818.11</v>
      </c>
    </row>
    <row r="443" spans="1:126" x14ac:dyDescent="0.25">
      <c r="A443" t="s">
        <v>141</v>
      </c>
      <c r="B443" t="s">
        <v>15</v>
      </c>
      <c r="C443" s="32" t="s">
        <v>424</v>
      </c>
      <c r="D443" t="s">
        <v>284</v>
      </c>
      <c r="E443" s="1">
        <v>38500</v>
      </c>
      <c r="F443" s="1">
        <f t="shared" si="165"/>
        <v>1104.95</v>
      </c>
      <c r="G443" s="1">
        <v>230.95</v>
      </c>
      <c r="H443" s="1">
        <f t="shared" si="166"/>
        <v>1170.4000000000001</v>
      </c>
      <c r="I443" s="1">
        <v>1740</v>
      </c>
      <c r="J443" s="1">
        <v>4246.3</v>
      </c>
      <c r="K443" s="1">
        <v>34253.699999999997</v>
      </c>
    </row>
    <row r="444" spans="1:126" x14ac:dyDescent="0.25">
      <c r="A444" t="s">
        <v>275</v>
      </c>
      <c r="B444" t="s">
        <v>124</v>
      </c>
      <c r="C444" s="32" t="s">
        <v>424</v>
      </c>
      <c r="D444" t="s">
        <v>286</v>
      </c>
      <c r="E444" s="1">
        <v>38000</v>
      </c>
      <c r="F444" s="1">
        <f t="shared" si="165"/>
        <v>1090.5999999999999</v>
      </c>
      <c r="G444" s="1">
        <v>160.38</v>
      </c>
      <c r="H444" s="1">
        <f t="shared" si="166"/>
        <v>1155.2</v>
      </c>
      <c r="I444" s="1">
        <v>4315</v>
      </c>
      <c r="J444" s="1">
        <v>6571.18</v>
      </c>
      <c r="K444" s="1">
        <v>31278.82</v>
      </c>
    </row>
    <row r="445" spans="1:126" x14ac:dyDescent="0.25">
      <c r="A445" t="s">
        <v>257</v>
      </c>
      <c r="B445" t="s">
        <v>136</v>
      </c>
      <c r="C445" s="32" t="s">
        <v>423</v>
      </c>
      <c r="D445" t="s">
        <v>286</v>
      </c>
      <c r="E445" s="1">
        <v>38000</v>
      </c>
      <c r="F445" s="1">
        <f t="shared" si="165"/>
        <v>1090.5999999999999</v>
      </c>
      <c r="G445" s="1">
        <v>160.38</v>
      </c>
      <c r="H445" s="1">
        <f t="shared" si="166"/>
        <v>1155.2</v>
      </c>
      <c r="I445" s="1">
        <v>175</v>
      </c>
      <c r="J445" s="1">
        <v>2581.1799999999998</v>
      </c>
      <c r="K445" s="1">
        <v>35418.82</v>
      </c>
    </row>
    <row r="446" spans="1:126" x14ac:dyDescent="0.25">
      <c r="A446" t="s">
        <v>139</v>
      </c>
      <c r="B446" t="s">
        <v>133</v>
      </c>
      <c r="C446" s="32" t="s">
        <v>424</v>
      </c>
      <c r="D446" t="s">
        <v>286</v>
      </c>
      <c r="E446" s="1">
        <v>38000</v>
      </c>
      <c r="F446" s="1">
        <f t="shared" si="165"/>
        <v>1090.5999999999999</v>
      </c>
      <c r="G446" s="1">
        <v>0</v>
      </c>
      <c r="H446" s="1">
        <f t="shared" si="166"/>
        <v>1155.2</v>
      </c>
      <c r="I446" s="1">
        <v>1695.12</v>
      </c>
      <c r="J446" s="1">
        <v>3940.92</v>
      </c>
      <c r="K446" s="1">
        <v>34059.08</v>
      </c>
    </row>
    <row r="447" spans="1:126" x14ac:dyDescent="0.25">
      <c r="A447" t="s">
        <v>146</v>
      </c>
      <c r="B447" t="s">
        <v>133</v>
      </c>
      <c r="C447" s="32" t="s">
        <v>423</v>
      </c>
      <c r="D447" t="s">
        <v>284</v>
      </c>
      <c r="E447" s="1">
        <v>25000</v>
      </c>
      <c r="F447" s="1">
        <f t="shared" si="165"/>
        <v>717.5</v>
      </c>
      <c r="G447" s="1">
        <v>0</v>
      </c>
      <c r="H447" s="1">
        <f t="shared" si="166"/>
        <v>760</v>
      </c>
      <c r="I447" s="1">
        <v>437</v>
      </c>
      <c r="J447" s="1">
        <v>1914.5</v>
      </c>
      <c r="K447" s="1">
        <v>23085.5</v>
      </c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</row>
    <row r="448" spans="1:126" x14ac:dyDescent="0.25">
      <c r="A448" t="s">
        <v>138</v>
      </c>
      <c r="B448" t="s">
        <v>61</v>
      </c>
      <c r="C448" s="32" t="s">
        <v>423</v>
      </c>
      <c r="D448" t="s">
        <v>284</v>
      </c>
      <c r="E448" s="1">
        <v>31500</v>
      </c>
      <c r="F448" s="1">
        <f t="shared" ref="F448:F453" si="169">E448*0.0287</f>
        <v>904.05</v>
      </c>
      <c r="G448" s="1">
        <v>0</v>
      </c>
      <c r="H448" s="1">
        <f t="shared" ref="H448:H453" si="170">E448*0.0304</f>
        <v>957.6</v>
      </c>
      <c r="I448" s="1">
        <v>1615</v>
      </c>
      <c r="J448" s="1">
        <v>3476.65</v>
      </c>
      <c r="K448" s="1">
        <v>28023.35</v>
      </c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</row>
    <row r="449" spans="1:126" x14ac:dyDescent="0.25">
      <c r="A449" t="s">
        <v>324</v>
      </c>
      <c r="B449" t="s">
        <v>157</v>
      </c>
      <c r="C449" s="32" t="s">
        <v>423</v>
      </c>
      <c r="D449" s="11" t="s">
        <v>286</v>
      </c>
      <c r="E449" s="1">
        <v>26000</v>
      </c>
      <c r="F449" s="1">
        <f t="shared" si="169"/>
        <v>746.2</v>
      </c>
      <c r="G449" s="1">
        <v>0</v>
      </c>
      <c r="H449" s="1">
        <f t="shared" si="170"/>
        <v>790.4</v>
      </c>
      <c r="I449" s="1">
        <v>175</v>
      </c>
      <c r="J449" s="1">
        <v>1711.6</v>
      </c>
      <c r="K449" s="1">
        <v>24288.400000000001</v>
      </c>
    </row>
    <row r="450" spans="1:126" x14ac:dyDescent="0.25">
      <c r="A450" t="s">
        <v>319</v>
      </c>
      <c r="B450" t="s">
        <v>157</v>
      </c>
      <c r="C450" s="32" t="s">
        <v>423</v>
      </c>
      <c r="D450" t="s">
        <v>286</v>
      </c>
      <c r="E450" s="1">
        <v>26000</v>
      </c>
      <c r="F450" s="1">
        <f t="shared" si="169"/>
        <v>746.2</v>
      </c>
      <c r="G450" s="1">
        <v>0</v>
      </c>
      <c r="H450" s="1">
        <f t="shared" si="170"/>
        <v>790.4</v>
      </c>
      <c r="I450" s="1">
        <v>437</v>
      </c>
      <c r="J450" s="1">
        <v>1973.6</v>
      </c>
      <c r="K450" s="1">
        <f t="shared" ref="K450" si="171">E450-J450</f>
        <v>24026.400000000001</v>
      </c>
    </row>
    <row r="451" spans="1:126" s="2" customFormat="1" x14ac:dyDescent="0.25">
      <c r="A451" t="s">
        <v>323</v>
      </c>
      <c r="B451" t="s">
        <v>23</v>
      </c>
      <c r="C451" s="32" t="s">
        <v>423</v>
      </c>
      <c r="D451" s="11" t="s">
        <v>286</v>
      </c>
      <c r="E451" s="1">
        <v>26000</v>
      </c>
      <c r="F451" s="1">
        <f t="shared" si="169"/>
        <v>746.2</v>
      </c>
      <c r="G451" s="1">
        <v>0</v>
      </c>
      <c r="H451" s="1">
        <f t="shared" si="170"/>
        <v>790.4</v>
      </c>
      <c r="I451" s="1">
        <v>457</v>
      </c>
      <c r="J451" s="1">
        <v>1993.6</v>
      </c>
      <c r="K451" s="1">
        <v>24006.400000000001</v>
      </c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</row>
    <row r="452" spans="1:126" x14ac:dyDescent="0.25">
      <c r="A452" t="s">
        <v>320</v>
      </c>
      <c r="B452" t="s">
        <v>317</v>
      </c>
      <c r="C452" s="32" t="s">
        <v>424</v>
      </c>
      <c r="D452" t="s">
        <v>286</v>
      </c>
      <c r="E452" s="1">
        <v>33000</v>
      </c>
      <c r="F452" s="1">
        <f t="shared" si="169"/>
        <v>947.1</v>
      </c>
      <c r="G452" s="1">
        <v>0</v>
      </c>
      <c r="H452" s="1">
        <f t="shared" si="170"/>
        <v>1003.2</v>
      </c>
      <c r="I452" s="1">
        <v>543.5</v>
      </c>
      <c r="J452" s="1">
        <v>2493.8000000000002</v>
      </c>
      <c r="K452" s="1">
        <v>30506.2</v>
      </c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</row>
    <row r="453" spans="1:126" x14ac:dyDescent="0.25">
      <c r="A453" t="s">
        <v>511</v>
      </c>
      <c r="B453" t="s">
        <v>261</v>
      </c>
      <c r="C453" s="32" t="s">
        <v>423</v>
      </c>
      <c r="D453" t="s">
        <v>286</v>
      </c>
      <c r="E453" s="1">
        <v>81000</v>
      </c>
      <c r="F453" s="1">
        <f t="shared" si="169"/>
        <v>2324.6999999999998</v>
      </c>
      <c r="G453" s="1">
        <v>7636.09</v>
      </c>
      <c r="H453" s="1">
        <f t="shared" si="170"/>
        <v>2462.4</v>
      </c>
      <c r="I453" s="1">
        <v>417</v>
      </c>
      <c r="J453" s="1">
        <v>12840.69</v>
      </c>
      <c r="K453" s="1">
        <v>68159.31</v>
      </c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</row>
    <row r="454" spans="1:126" x14ac:dyDescent="0.25">
      <c r="A454" s="3" t="s">
        <v>13</v>
      </c>
      <c r="B454" s="3">
        <v>13</v>
      </c>
      <c r="C454" s="34"/>
      <c r="D454" s="3"/>
      <c r="E454" s="4">
        <f t="shared" ref="E454:K454" si="172">SUM(E441:E453)</f>
        <v>518000</v>
      </c>
      <c r="F454" s="4">
        <f t="shared" si="172"/>
        <v>14866.6</v>
      </c>
      <c r="G454" s="4">
        <f t="shared" si="172"/>
        <v>15269.15</v>
      </c>
      <c r="H454" s="4">
        <f t="shared" si="172"/>
        <v>15747.2</v>
      </c>
      <c r="I454" s="4">
        <f t="shared" si="172"/>
        <v>12459.12</v>
      </c>
      <c r="J454" s="4">
        <f t="shared" si="172"/>
        <v>58342.59</v>
      </c>
      <c r="K454" s="4">
        <f t="shared" si="172"/>
        <v>459507.41</v>
      </c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</row>
    <row r="455" spans="1:126" x14ac:dyDescent="0.25"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</row>
    <row r="456" spans="1:126" x14ac:dyDescent="0.25">
      <c r="A456" s="2" t="s">
        <v>418</v>
      </c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</row>
    <row r="457" spans="1:126" x14ac:dyDescent="0.25">
      <c r="A457" t="s">
        <v>150</v>
      </c>
      <c r="B457" t="s">
        <v>17</v>
      </c>
      <c r="C457" s="32" t="s">
        <v>424</v>
      </c>
      <c r="D457" t="s">
        <v>284</v>
      </c>
      <c r="E457" s="1">
        <v>110000</v>
      </c>
      <c r="F457" s="1">
        <f>E457*0.0287</f>
        <v>3157</v>
      </c>
      <c r="G457" s="1">
        <v>14457.62</v>
      </c>
      <c r="H457" s="1">
        <f>E457*0.0304</f>
        <v>3344</v>
      </c>
      <c r="I457" s="1">
        <v>165</v>
      </c>
      <c r="J457" s="1">
        <f>F457+G457+H457+I457</f>
        <v>21123.62</v>
      </c>
      <c r="K457" s="1">
        <f>E457-J457</f>
        <v>88876.38</v>
      </c>
    </row>
    <row r="458" spans="1:126" x14ac:dyDescent="0.25">
      <c r="A458" s="3" t="s">
        <v>13</v>
      </c>
      <c r="B458" s="3">
        <v>1</v>
      </c>
      <c r="C458" s="34"/>
      <c r="D458" s="3"/>
      <c r="E458" s="4">
        <f t="shared" ref="E458:K458" si="173">SUM(E457:E457)</f>
        <v>110000</v>
      </c>
      <c r="F458" s="4">
        <f t="shared" si="173"/>
        <v>3157</v>
      </c>
      <c r="G458" s="4">
        <f t="shared" si="173"/>
        <v>14457.62</v>
      </c>
      <c r="H458" s="4">
        <f t="shared" si="173"/>
        <v>3344</v>
      </c>
      <c r="I458" s="4">
        <f t="shared" si="173"/>
        <v>165</v>
      </c>
      <c r="J458" s="4">
        <f t="shared" si="173"/>
        <v>21123.62</v>
      </c>
      <c r="K458" s="4">
        <f t="shared" si="173"/>
        <v>88876.38</v>
      </c>
    </row>
    <row r="460" spans="1:126" x14ac:dyDescent="0.25">
      <c r="A460" s="10" t="s">
        <v>419</v>
      </c>
      <c r="B460" s="10"/>
      <c r="C460" s="36"/>
      <c r="D460" s="12"/>
      <c r="E460" s="10"/>
      <c r="F460" s="10"/>
      <c r="G460" s="10"/>
      <c r="H460" s="10"/>
      <c r="I460" s="10"/>
      <c r="J460" s="10"/>
      <c r="K460" s="10"/>
    </row>
    <row r="461" spans="1:126" x14ac:dyDescent="0.25">
      <c r="A461" t="s">
        <v>230</v>
      </c>
      <c r="B461" t="s">
        <v>117</v>
      </c>
      <c r="C461" s="32" t="s">
        <v>424</v>
      </c>
      <c r="D461" t="s">
        <v>286</v>
      </c>
      <c r="E461" s="1">
        <v>100000</v>
      </c>
      <c r="F461" s="1">
        <f>E461*0.0287</f>
        <v>2870</v>
      </c>
      <c r="G461" s="1">
        <v>12105.37</v>
      </c>
      <c r="H461" s="1">
        <f>E461*0.0304</f>
        <v>3040</v>
      </c>
      <c r="I461" s="1">
        <v>187</v>
      </c>
      <c r="J461" s="1">
        <f>F461+G461+H461+I461</f>
        <v>18202.37</v>
      </c>
      <c r="K461" s="1">
        <f>E461-J461</f>
        <v>81797.63</v>
      </c>
    </row>
    <row r="462" spans="1:126" x14ac:dyDescent="0.25">
      <c r="A462" t="s">
        <v>152</v>
      </c>
      <c r="B462" t="s">
        <v>262</v>
      </c>
      <c r="C462" s="32" t="s">
        <v>423</v>
      </c>
      <c r="D462" t="s">
        <v>284</v>
      </c>
      <c r="E462" s="1">
        <v>38000</v>
      </c>
      <c r="F462" s="1">
        <f>E462*0.0287</f>
        <v>1090.5999999999999</v>
      </c>
      <c r="G462" s="1">
        <v>0</v>
      </c>
      <c r="H462" s="1">
        <f>E462*0.0304</f>
        <v>1155.2</v>
      </c>
      <c r="I462" s="1">
        <v>477</v>
      </c>
      <c r="J462" s="1">
        <v>2883.18</v>
      </c>
      <c r="K462" s="1">
        <v>35116.82</v>
      </c>
    </row>
    <row r="463" spans="1:126" s="2" customFormat="1" x14ac:dyDescent="0.25">
      <c r="A463" t="s">
        <v>278</v>
      </c>
      <c r="B463" t="s">
        <v>262</v>
      </c>
      <c r="C463" s="32" t="s">
        <v>424</v>
      </c>
      <c r="D463" t="s">
        <v>286</v>
      </c>
      <c r="E463" s="1">
        <v>56000</v>
      </c>
      <c r="F463" s="1">
        <v>1607.2</v>
      </c>
      <c r="G463" s="1">
        <v>2343.77</v>
      </c>
      <c r="H463" s="1">
        <v>1702.4</v>
      </c>
      <c r="I463" s="1">
        <v>5695.24</v>
      </c>
      <c r="J463" s="1">
        <v>11300.61</v>
      </c>
      <c r="K463" s="1">
        <v>44699.39</v>
      </c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</row>
    <row r="464" spans="1:126" x14ac:dyDescent="0.25">
      <c r="A464" s="3" t="s">
        <v>13</v>
      </c>
      <c r="B464" s="3">
        <v>3</v>
      </c>
      <c r="C464" s="34"/>
      <c r="D464" s="3"/>
      <c r="E464" s="4">
        <f t="shared" ref="E464:K464" si="174">SUM(E461:E462)+E463</f>
        <v>194000</v>
      </c>
      <c r="F464" s="4">
        <f t="shared" si="174"/>
        <v>5567.8</v>
      </c>
      <c r="G464" s="4">
        <f t="shared" si="174"/>
        <v>14449.14</v>
      </c>
      <c r="H464" s="4">
        <f t="shared" si="174"/>
        <v>5897.6</v>
      </c>
      <c r="I464" s="4">
        <f t="shared" si="174"/>
        <v>6359.24</v>
      </c>
      <c r="J464" s="4">
        <f t="shared" si="174"/>
        <v>32386.16</v>
      </c>
      <c r="K464" s="4">
        <f t="shared" si="174"/>
        <v>161613.84</v>
      </c>
    </row>
    <row r="465" spans="1:126" x14ac:dyDescent="0.25">
      <c r="A465" s="26"/>
      <c r="B465" s="26"/>
      <c r="C465" s="35"/>
      <c r="D465" s="26"/>
      <c r="E465" s="27"/>
      <c r="F465" s="27"/>
      <c r="G465" s="27"/>
      <c r="H465" s="27"/>
      <c r="I465" s="27"/>
      <c r="J465" s="27"/>
      <c r="K465" s="27"/>
    </row>
    <row r="466" spans="1:126" x14ac:dyDescent="0.25">
      <c r="A466" s="10" t="s">
        <v>420</v>
      </c>
      <c r="B466" s="26"/>
      <c r="C466" s="35"/>
      <c r="D466" s="26"/>
      <c r="E466" s="27"/>
      <c r="F466" s="27"/>
      <c r="G466" s="27"/>
      <c r="H466" s="27"/>
      <c r="I466" s="27"/>
      <c r="J466" s="27"/>
      <c r="K466" s="27"/>
    </row>
    <row r="467" spans="1:126" s="3" customFormat="1" x14ac:dyDescent="0.25">
      <c r="A467" t="s">
        <v>421</v>
      </c>
      <c r="B467" s="17" t="s">
        <v>15</v>
      </c>
      <c r="C467" s="37" t="s">
        <v>424</v>
      </c>
      <c r="D467" t="s">
        <v>286</v>
      </c>
      <c r="E467" s="1">
        <v>35000</v>
      </c>
      <c r="F467" s="1">
        <v>1004.5</v>
      </c>
      <c r="G467" s="1">
        <v>0</v>
      </c>
      <c r="H467" s="1">
        <v>1064</v>
      </c>
      <c r="I467" s="1">
        <v>175</v>
      </c>
      <c r="J467" s="1">
        <f>F467+G467+H467+I467</f>
        <v>2243.5</v>
      </c>
      <c r="K467" s="1">
        <f>E467-J467</f>
        <v>32756.5</v>
      </c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</row>
    <row r="468" spans="1:126" s="26" customFormat="1" x14ac:dyDescent="0.25">
      <c r="A468" t="s">
        <v>134</v>
      </c>
      <c r="B468" t="s">
        <v>117</v>
      </c>
      <c r="C468" s="32" t="s">
        <v>423</v>
      </c>
      <c r="D468" t="s">
        <v>286</v>
      </c>
      <c r="E468" s="1">
        <v>100000</v>
      </c>
      <c r="F468" s="1">
        <f t="shared" ref="F468:F474" si="175">E468*0.0287</f>
        <v>2870</v>
      </c>
      <c r="G468" s="1">
        <v>12105.37</v>
      </c>
      <c r="H468" s="1">
        <f t="shared" ref="H468:H474" si="176">E468*0.0304</f>
        <v>3040</v>
      </c>
      <c r="I468" s="1">
        <v>1507.5</v>
      </c>
      <c r="J468" s="1">
        <f>F468+G468+H468+I468</f>
        <v>19522.87</v>
      </c>
      <c r="K468" s="1">
        <f>E468-J468</f>
        <v>80477.13</v>
      </c>
    </row>
    <row r="469" spans="1:126" s="26" customFormat="1" x14ac:dyDescent="0.25">
      <c r="A469" t="s">
        <v>255</v>
      </c>
      <c r="B469" t="s">
        <v>117</v>
      </c>
      <c r="C469" s="32" t="s">
        <v>424</v>
      </c>
      <c r="D469" t="s">
        <v>286</v>
      </c>
      <c r="E469" s="1">
        <v>65000</v>
      </c>
      <c r="F469" s="1">
        <f t="shared" si="175"/>
        <v>1865.5</v>
      </c>
      <c r="G469" s="1">
        <v>4427.58</v>
      </c>
      <c r="H469" s="1">
        <f t="shared" si="176"/>
        <v>1976</v>
      </c>
      <c r="I469" s="1">
        <v>337</v>
      </c>
      <c r="J469" s="1">
        <f>F469+G469+H469+I469</f>
        <v>8606.08</v>
      </c>
      <c r="K469" s="1">
        <f>E469-J469</f>
        <v>56393.919999999998</v>
      </c>
    </row>
    <row r="470" spans="1:126" x14ac:dyDescent="0.25">
      <c r="A470" t="s">
        <v>149</v>
      </c>
      <c r="B470" t="s">
        <v>15</v>
      </c>
      <c r="C470" s="32" t="s">
        <v>423</v>
      </c>
      <c r="D470" t="s">
        <v>284</v>
      </c>
      <c r="E470" s="1">
        <v>32500</v>
      </c>
      <c r="F470" s="1">
        <f t="shared" si="175"/>
        <v>932.75</v>
      </c>
      <c r="G470" s="1">
        <v>0</v>
      </c>
      <c r="H470" s="1">
        <f t="shared" si="176"/>
        <v>988</v>
      </c>
      <c r="I470" s="1">
        <v>437</v>
      </c>
      <c r="J470" s="1">
        <f>+F470+G470+H470+I470</f>
        <v>2357.75</v>
      </c>
      <c r="K470" s="1">
        <v>30142.25</v>
      </c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</row>
    <row r="471" spans="1:126" x14ac:dyDescent="0.25">
      <c r="A471" t="s">
        <v>151</v>
      </c>
      <c r="B471" t="s">
        <v>148</v>
      </c>
      <c r="C471" s="32" t="s">
        <v>423</v>
      </c>
      <c r="D471" t="s">
        <v>286</v>
      </c>
      <c r="E471" s="1">
        <v>32500</v>
      </c>
      <c r="F471" s="1">
        <f t="shared" si="175"/>
        <v>932.75</v>
      </c>
      <c r="G471" s="1">
        <v>0</v>
      </c>
      <c r="H471" s="1">
        <f t="shared" si="176"/>
        <v>988</v>
      </c>
      <c r="I471" s="1">
        <v>477.5</v>
      </c>
      <c r="J471" s="1">
        <v>2398.25</v>
      </c>
      <c r="K471" s="1">
        <v>30101.75</v>
      </c>
    </row>
    <row r="472" spans="1:126" x14ac:dyDescent="0.25">
      <c r="A472" t="s">
        <v>429</v>
      </c>
      <c r="B472" t="s">
        <v>124</v>
      </c>
      <c r="C472" s="32" t="s">
        <v>424</v>
      </c>
      <c r="D472" t="s">
        <v>286</v>
      </c>
      <c r="E472" s="1">
        <v>58000</v>
      </c>
      <c r="F472" s="1">
        <f t="shared" si="175"/>
        <v>1664.6</v>
      </c>
      <c r="G472" s="1">
        <v>3110.32</v>
      </c>
      <c r="H472" s="1">
        <f t="shared" si="176"/>
        <v>1763.2</v>
      </c>
      <c r="I472" s="1">
        <v>175</v>
      </c>
      <c r="J472" s="1">
        <v>6713.12</v>
      </c>
      <c r="K472" s="1">
        <v>51286.879999999997</v>
      </c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</row>
    <row r="473" spans="1:126" x14ac:dyDescent="0.25">
      <c r="A473" t="s">
        <v>512</v>
      </c>
      <c r="B473" t="s">
        <v>17</v>
      </c>
      <c r="C473" s="32" t="s">
        <v>424</v>
      </c>
      <c r="D473" t="s">
        <v>286</v>
      </c>
      <c r="E473" s="1">
        <v>41000</v>
      </c>
      <c r="F473" s="1">
        <f t="shared" si="175"/>
        <v>1176.7</v>
      </c>
      <c r="G473" s="1">
        <v>583.79</v>
      </c>
      <c r="H473" s="1">
        <f t="shared" si="176"/>
        <v>1246.4000000000001</v>
      </c>
      <c r="I473" s="1">
        <v>527.5</v>
      </c>
      <c r="J473" s="1">
        <v>3534.39</v>
      </c>
      <c r="K473" s="1">
        <v>37465.61</v>
      </c>
    </row>
    <row r="474" spans="1:126" x14ac:dyDescent="0.25">
      <c r="A474" t="s">
        <v>513</v>
      </c>
      <c r="B474" t="s">
        <v>514</v>
      </c>
      <c r="C474" s="32" t="s">
        <v>423</v>
      </c>
      <c r="D474" t="s">
        <v>286</v>
      </c>
      <c r="E474" s="1">
        <v>76000</v>
      </c>
      <c r="F474" s="1">
        <f t="shared" si="175"/>
        <v>2181.1999999999998</v>
      </c>
      <c r="G474" s="1">
        <v>6497.56</v>
      </c>
      <c r="H474" s="1">
        <f t="shared" si="176"/>
        <v>2310.4</v>
      </c>
      <c r="I474" s="1">
        <v>345</v>
      </c>
      <c r="J474" s="1">
        <v>11334.16</v>
      </c>
      <c r="K474" s="1">
        <v>64665.84</v>
      </c>
    </row>
    <row r="475" spans="1:126" x14ac:dyDescent="0.25">
      <c r="A475" s="3" t="s">
        <v>13</v>
      </c>
      <c r="B475" s="3">
        <v>8</v>
      </c>
      <c r="C475" s="34"/>
      <c r="D475" s="3"/>
      <c r="E475" s="4">
        <f>SUM(E467:E474)</f>
        <v>440000</v>
      </c>
      <c r="F475" s="4">
        <f>SUM(F467:F474)</f>
        <v>12628</v>
      </c>
      <c r="G475" s="4">
        <f>SUM(G467:G474)</f>
        <v>26724.62</v>
      </c>
      <c r="H475" s="4">
        <f>SUM(H467:H474)</f>
        <v>13376</v>
      </c>
      <c r="I475" s="4">
        <f>SUM(I467:I474)</f>
        <v>3981.5</v>
      </c>
      <c r="J475" s="4">
        <f>SUM(J467:J471)+J472+J473+J474</f>
        <v>56710.12</v>
      </c>
      <c r="K475" s="4">
        <f>SUM(K467:K471)+K472+K473+K474</f>
        <v>383289.88</v>
      </c>
    </row>
    <row r="477" spans="1:126" x14ac:dyDescent="0.25">
      <c r="A477" s="10" t="s">
        <v>450</v>
      </c>
      <c r="B477" s="10"/>
      <c r="C477" s="36"/>
      <c r="D477" s="12"/>
      <c r="E477" s="10"/>
      <c r="F477" s="10"/>
      <c r="G477" s="10"/>
      <c r="H477" s="10"/>
      <c r="I477" s="10"/>
      <c r="J477" s="10"/>
      <c r="K477" s="10"/>
    </row>
    <row r="478" spans="1:126" s="3" customFormat="1" x14ac:dyDescent="0.25">
      <c r="A478" s="5" t="s">
        <v>173</v>
      </c>
      <c r="B478" t="s">
        <v>174</v>
      </c>
      <c r="C478" s="32" t="s">
        <v>424</v>
      </c>
      <c r="D478" t="s">
        <v>286</v>
      </c>
      <c r="E478" s="1">
        <v>51000</v>
      </c>
      <c r="F478" s="1">
        <f>E478*0.0287</f>
        <v>1463.7</v>
      </c>
      <c r="G478" s="1">
        <v>1995.14</v>
      </c>
      <c r="H478" s="1">
        <f>E478*0.0304</f>
        <v>1550.4</v>
      </c>
      <c r="I478" s="1">
        <v>337</v>
      </c>
      <c r="J478" s="1">
        <f t="shared" ref="J478" si="177">F478+G478+H478+I478</f>
        <v>5346.24</v>
      </c>
      <c r="K478" s="1">
        <f>+E478-J478</f>
        <v>45653.760000000002</v>
      </c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</row>
    <row r="479" spans="1:126" s="3" customFormat="1" x14ac:dyDescent="0.25">
      <c r="A479" s="5" t="s">
        <v>518</v>
      </c>
      <c r="B479" t="s">
        <v>15</v>
      </c>
      <c r="C479" s="32" t="s">
        <v>424</v>
      </c>
      <c r="D479" t="s">
        <v>286</v>
      </c>
      <c r="E479" s="1">
        <v>44000</v>
      </c>
      <c r="F479" s="1"/>
      <c r="G479" s="1">
        <v>1007.19</v>
      </c>
      <c r="H479" s="1">
        <v>1337.6</v>
      </c>
      <c r="I479" s="1">
        <v>337</v>
      </c>
      <c r="J479" s="1">
        <v>3944.59</v>
      </c>
      <c r="K479" s="1">
        <v>40055.410000000003</v>
      </c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</row>
    <row r="480" spans="1:126" x14ac:dyDescent="0.25">
      <c r="A480" s="5" t="s">
        <v>519</v>
      </c>
      <c r="B480" t="s">
        <v>276</v>
      </c>
      <c r="C480" s="32" t="s">
        <v>423</v>
      </c>
      <c r="D480" t="s">
        <v>286</v>
      </c>
      <c r="E480" s="1">
        <v>44000</v>
      </c>
      <c r="G480" s="1">
        <v>1007.19</v>
      </c>
      <c r="H480" s="1">
        <v>1337.6</v>
      </c>
      <c r="I480" s="1">
        <v>195</v>
      </c>
      <c r="J480" s="1">
        <v>3802.59</v>
      </c>
      <c r="K480" s="1">
        <v>40047.410000000003</v>
      </c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</row>
    <row r="481" spans="1:126" x14ac:dyDescent="0.25">
      <c r="A481" s="5" t="s">
        <v>296</v>
      </c>
      <c r="B481" t="s">
        <v>276</v>
      </c>
      <c r="C481" s="32" t="s">
        <v>423</v>
      </c>
      <c r="D481" s="11" t="s">
        <v>286</v>
      </c>
      <c r="E481" s="1">
        <v>76000</v>
      </c>
      <c r="F481" s="1">
        <f t="shared" ref="F481" si="178">E481*0.0287</f>
        <v>2181.1999999999998</v>
      </c>
      <c r="G481" s="1">
        <v>1995.14</v>
      </c>
      <c r="H481" s="1">
        <f t="shared" ref="H481" si="179">E481*0.0304</f>
        <v>2310.4</v>
      </c>
      <c r="I481" s="1">
        <v>337</v>
      </c>
      <c r="J481" s="1">
        <v>11326.16</v>
      </c>
      <c r="K481" s="1">
        <f t="shared" ref="K481" si="180">+E481-J481</f>
        <v>64673.84</v>
      </c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</row>
    <row r="482" spans="1:126" x14ac:dyDescent="0.25">
      <c r="A482" s="5" t="s">
        <v>451</v>
      </c>
      <c r="B482" t="s">
        <v>21</v>
      </c>
      <c r="C482" s="32" t="s">
        <v>423</v>
      </c>
      <c r="D482" s="11" t="s">
        <v>286</v>
      </c>
      <c r="E482" s="1">
        <v>36000</v>
      </c>
      <c r="F482" s="1">
        <v>1033.2</v>
      </c>
      <c r="G482" s="1">
        <v>0</v>
      </c>
      <c r="H482" s="1">
        <v>1094.4000000000001</v>
      </c>
      <c r="I482" s="1">
        <v>277.5</v>
      </c>
      <c r="J482" s="1">
        <v>2655.1</v>
      </c>
      <c r="K482" s="1">
        <v>33344.9</v>
      </c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</row>
    <row r="483" spans="1:126" s="3" customFormat="1" x14ac:dyDescent="0.25">
      <c r="A483" s="5" t="s">
        <v>181</v>
      </c>
      <c r="B483" t="s">
        <v>17</v>
      </c>
      <c r="C483" s="32" t="s">
        <v>423</v>
      </c>
      <c r="D483" t="s">
        <v>284</v>
      </c>
      <c r="E483" s="1">
        <v>60000</v>
      </c>
      <c r="F483" s="1">
        <f>E483*0.0287</f>
        <v>1722</v>
      </c>
      <c r="G483" s="1">
        <v>3486.68</v>
      </c>
      <c r="H483" s="1">
        <f>E483*0.0304</f>
        <v>1824</v>
      </c>
      <c r="I483" s="1">
        <v>277.5</v>
      </c>
      <c r="J483" s="1">
        <f>+F483+G483+H483+I483</f>
        <v>7310.18</v>
      </c>
      <c r="K483" s="1">
        <f>+E483-J483</f>
        <v>52689.82</v>
      </c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</row>
    <row r="484" spans="1:126" x14ac:dyDescent="0.25">
      <c r="A484" s="3" t="s">
        <v>13</v>
      </c>
      <c r="B484" s="3">
        <v>6</v>
      </c>
      <c r="C484" s="34"/>
      <c r="D484" s="3"/>
      <c r="E484" s="4">
        <f>E478+E479+E480+E481+E482+E483</f>
        <v>311000</v>
      </c>
      <c r="F484" s="4">
        <f>SUM(F478:F481)+F482</f>
        <v>4678.1000000000004</v>
      </c>
      <c r="G484" s="4">
        <f>SUM(G478:G483)</f>
        <v>9491.34</v>
      </c>
      <c r="H484" s="4">
        <f>SUM(H478:H481)+H482+H483</f>
        <v>9454.4</v>
      </c>
      <c r="I484" s="4">
        <f>SUM(I478:I483)</f>
        <v>1761</v>
      </c>
      <c r="J484" s="4">
        <f>SUM(J478:J481)+J482+J483</f>
        <v>34384.86</v>
      </c>
      <c r="K484" s="4">
        <f>SUM(K478:K481)+K482+K483</f>
        <v>276465.14</v>
      </c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</row>
    <row r="485" spans="1:126" s="3" customFormat="1" x14ac:dyDescent="0.25">
      <c r="A485"/>
      <c r="B485"/>
      <c r="C485" s="32"/>
      <c r="D485"/>
      <c r="E485" s="1"/>
      <c r="F485" s="1"/>
      <c r="G485" s="1"/>
      <c r="H485" s="1"/>
      <c r="I485" s="1"/>
      <c r="J485" s="1"/>
      <c r="K485" s="1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</row>
    <row r="486" spans="1:126" x14ac:dyDescent="0.25">
      <c r="A486" s="10" t="s">
        <v>422</v>
      </c>
      <c r="B486" s="10"/>
      <c r="C486" s="36"/>
      <c r="D486" s="12"/>
      <c r="E486" s="10"/>
      <c r="F486" s="10"/>
      <c r="G486" s="10"/>
      <c r="H486" s="10"/>
      <c r="I486" s="10"/>
      <c r="J486" s="10"/>
      <c r="K486" s="10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</row>
    <row r="487" spans="1:126" s="3" customFormat="1" x14ac:dyDescent="0.25">
      <c r="A487" s="5" t="s">
        <v>326</v>
      </c>
      <c r="B487" t="s">
        <v>61</v>
      </c>
      <c r="C487" s="32" t="s">
        <v>423</v>
      </c>
      <c r="D487" t="s">
        <v>286</v>
      </c>
      <c r="E487" s="1">
        <v>25200</v>
      </c>
      <c r="F487" s="1">
        <f t="shared" ref="F487:F491" si="181">E487*0.0287</f>
        <v>723.24</v>
      </c>
      <c r="G487" s="1">
        <v>0</v>
      </c>
      <c r="H487" s="1">
        <f t="shared" ref="H487:H491" si="182">E487*0.0304</f>
        <v>766.08</v>
      </c>
      <c r="I487" s="1">
        <v>175</v>
      </c>
      <c r="J487" s="1">
        <f t="shared" ref="J487:J491" si="183">+F487+G487+H487+I487</f>
        <v>1664.32</v>
      </c>
      <c r="K487" s="1">
        <f t="shared" ref="K487:K491" si="184">+E487-J487</f>
        <v>23535.68</v>
      </c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</row>
    <row r="488" spans="1:126" s="3" customFormat="1" x14ac:dyDescent="0.25">
      <c r="A488" s="5" t="s">
        <v>176</v>
      </c>
      <c r="B488" t="s">
        <v>61</v>
      </c>
      <c r="C488" s="32" t="s">
        <v>423</v>
      </c>
      <c r="D488" t="s">
        <v>286</v>
      </c>
      <c r="E488" s="1">
        <v>10000</v>
      </c>
      <c r="F488" s="1">
        <f t="shared" si="181"/>
        <v>287</v>
      </c>
      <c r="G488" s="1">
        <v>0</v>
      </c>
      <c r="H488" s="1">
        <f t="shared" si="182"/>
        <v>304</v>
      </c>
      <c r="I488" s="1">
        <v>25</v>
      </c>
      <c r="J488" s="1">
        <f t="shared" si="183"/>
        <v>616</v>
      </c>
      <c r="K488" s="1">
        <f t="shared" si="184"/>
        <v>9384</v>
      </c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</row>
    <row r="489" spans="1:126" s="3" customFormat="1" x14ac:dyDescent="0.25">
      <c r="A489" s="5" t="s">
        <v>177</v>
      </c>
      <c r="B489" t="s">
        <v>175</v>
      </c>
      <c r="C489" s="32" t="s">
        <v>423</v>
      </c>
      <c r="D489" t="s">
        <v>284</v>
      </c>
      <c r="E489" s="1">
        <v>20900</v>
      </c>
      <c r="F489" s="1">
        <f t="shared" si="181"/>
        <v>599.83000000000004</v>
      </c>
      <c r="G489" s="1">
        <v>0</v>
      </c>
      <c r="H489" s="1">
        <f t="shared" si="182"/>
        <v>635.36</v>
      </c>
      <c r="I489" s="1">
        <v>1625.12</v>
      </c>
      <c r="J489" s="1">
        <v>2860.31</v>
      </c>
      <c r="K489" s="1">
        <v>18039.689999999999</v>
      </c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</row>
    <row r="490" spans="1:126" s="3" customFormat="1" x14ac:dyDescent="0.25">
      <c r="A490" s="5" t="s">
        <v>179</v>
      </c>
      <c r="B490" t="s">
        <v>247</v>
      </c>
      <c r="C490" s="32" t="s">
        <v>423</v>
      </c>
      <c r="D490" t="s">
        <v>284</v>
      </c>
      <c r="E490" s="1">
        <v>35750</v>
      </c>
      <c r="F490" s="1">
        <f t="shared" si="181"/>
        <v>1026.03</v>
      </c>
      <c r="G490" s="1">
        <v>0</v>
      </c>
      <c r="H490" s="1">
        <f t="shared" si="182"/>
        <v>1086.8</v>
      </c>
      <c r="I490" s="1">
        <v>275</v>
      </c>
      <c r="J490" s="1">
        <f t="shared" si="183"/>
        <v>2387.83</v>
      </c>
      <c r="K490" s="1">
        <f t="shared" si="184"/>
        <v>33362.17</v>
      </c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</row>
    <row r="491" spans="1:126" s="3" customFormat="1" x14ac:dyDescent="0.25">
      <c r="A491" s="5" t="s">
        <v>180</v>
      </c>
      <c r="B491" t="s">
        <v>79</v>
      </c>
      <c r="C491" s="32" t="s">
        <v>424</v>
      </c>
      <c r="D491" t="s">
        <v>284</v>
      </c>
      <c r="E491" s="1">
        <v>10000</v>
      </c>
      <c r="F491" s="1">
        <f t="shared" si="181"/>
        <v>287</v>
      </c>
      <c r="G491" s="1">
        <v>0</v>
      </c>
      <c r="H491" s="1">
        <f t="shared" si="182"/>
        <v>304</v>
      </c>
      <c r="I491" s="1">
        <v>175</v>
      </c>
      <c r="J491" s="1">
        <f t="shared" si="183"/>
        <v>766</v>
      </c>
      <c r="K491" s="1">
        <f t="shared" si="184"/>
        <v>9234</v>
      </c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</row>
    <row r="492" spans="1:126" x14ac:dyDescent="0.25">
      <c r="A492" s="3" t="s">
        <v>13</v>
      </c>
      <c r="B492" s="3">
        <v>5</v>
      </c>
      <c r="C492" s="34"/>
      <c r="D492" s="3"/>
      <c r="E492" s="4">
        <f t="shared" ref="E492:K492" si="185">SUM(E487:E491)</f>
        <v>101850</v>
      </c>
      <c r="F492" s="4">
        <f t="shared" si="185"/>
        <v>2923.1</v>
      </c>
      <c r="G492" s="4">
        <f t="shared" si="185"/>
        <v>0</v>
      </c>
      <c r="H492" s="4">
        <f t="shared" si="185"/>
        <v>3096.24</v>
      </c>
      <c r="I492" s="4">
        <f t="shared" si="185"/>
        <v>2275.12</v>
      </c>
      <c r="J492" s="4">
        <f t="shared" si="185"/>
        <v>8294.4599999999991</v>
      </c>
      <c r="K492" s="4">
        <f t="shared" si="185"/>
        <v>93555.54</v>
      </c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</row>
    <row r="493" spans="1:126" x14ac:dyDescent="0.25"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</row>
    <row r="494" spans="1:126" s="3" customFormat="1" x14ac:dyDescent="0.25">
      <c r="A494"/>
      <c r="B494"/>
      <c r="C494" s="32"/>
      <c r="D494"/>
      <c r="E494" s="1"/>
      <c r="F494" s="1"/>
      <c r="G494" s="1"/>
      <c r="H494" s="1"/>
      <c r="I494" s="1"/>
      <c r="J494" s="1"/>
      <c r="K494" s="1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</row>
    <row r="495" spans="1:126" s="3" customFormat="1" ht="15.75" x14ac:dyDescent="0.25">
      <c r="A495" s="7" t="s">
        <v>223</v>
      </c>
      <c r="B495" s="7">
        <f>+B492+B484+B475+B464+B458+B454+B438+B425+B417+B405+B399+B393+B382+B374+B367+B360+B352+B338+B334+B322+B318+B308+B302+B293+B288+B283+B277++B269+B264+B258+B250+B213+B208+B198+B189+B177+B168+B152+B139+B118+B112+B108+B101+B95+B91+B81+B77+B59+B54+B46+B39+B34+B25+B421+B408+B298+B193+B63+B29+B184+B49</f>
        <v>309</v>
      </c>
      <c r="C495" s="41"/>
      <c r="D495" s="7"/>
      <c r="E495" s="24">
        <f>E492+E484+E475+E464+E458+E454+E438+E425+E417+E405+E399+E393+E382+E374+E367+E360+E352+E338+E334+E322+E318+E308+E302+E293+E288+E283+E277++E269+E264+E258+E250+E213+E208+E198+E189+E168+E152+E139+E118+E112+E108+E101+E95+E91+E81+E77+E59+E54+E46+E39+E34+E25+E421+E408+E298+E193+E184+E49+E29+E177+E63</f>
        <v>15192039.289999999</v>
      </c>
      <c r="F495" s="24" t="e">
        <f>+#REF!+F492+F484+#REF!+#REF!+F475+F464+F458+F454+F438+F425+F417+F405+F399+F393+F382+#REF!+F374+F367+F360+F352+F338+F334+F322+F318+F308+F302+F293+F288+F283+F277+F269+F264+F258+F250+F213+F208+F198+F189+F168+F152+F139+F118+F112+F108+F101+F95+F91+F81+F77+F59+F54+F46+F39+#REF!+F34+F25</f>
        <v>#REF!</v>
      </c>
      <c r="G495" s="24">
        <f>+G492+G484+G475+G464+G458+G454+G438+G425+G417+G405+G399+G393+G382++G374+G367+G360+G352+G338+G334+G322+G318+G308+G302+G293+G288+G283+G277+G269+G264+G258+G250+G213+G208+G198+G189+G168+G152+G139+G118+G112+G108+G101+G95+G91+G81+G77+G59+G54+G46+G39+G34+G25+G421+G408+G298+G193+G184+G177+G63+G49+G29</f>
        <v>871865.01</v>
      </c>
      <c r="H495" s="24">
        <f>+H492+H484+H475+H464+H458+H454+H438+H425+H417+H405+H399+H393+H382+H374+H367+H360+H352+H338+H334+H322+H318+H308+H302+H293+H288+H283+H277+H269+H264+H258+H250+H213+H208+H198+H189+H168+H152+H139+H118+H112+H108+H101+H95+H91+H81+H77+H59+H54+H46+H39+H34+H25+H421+H408+H298+H184+H177+H49+H29+H63+H193</f>
        <v>457386.13</v>
      </c>
      <c r="I495" s="24">
        <f>+I492+I484+I475+I464+I458+I454+I438+I425+I417+I405+I399+I393+I382+I374+I367+I360+I352+I338+I334+I322+I318+I308+I302+I293+I288+I283+I277+I269+I264+I258+I250+I213+I208+I198+I189+I168+I152+I139+I118+I112+I108+I101+I95+I91+I81+I77+I59+I54+I46+I39+I34+I25+I421+I408+I298+I184+I177+I63+I49+I29+I193</f>
        <v>404788.14</v>
      </c>
      <c r="J495" s="24">
        <f>+J492+J484+J475+J464+J458+J454+J438+J425+J417+J405+J399+J393+J382+J374+J367+J360+J352+J338+J334+J322+J318+J308+J302+J293+J288+J283+J277+J269+J264+J258+J250+J213+J208+J198+J189+J168+J152+J139+J118+J112+J108+J101+J95+J91+J81+J77+J59+J54+J46+J39+J34+J25+J421+J408+J298+J184+J177+J63+J49+J29+J193</f>
        <v>2177239.0299999998</v>
      </c>
      <c r="K495" s="24">
        <f>+K492+K484+K475+K464+K458+K454+K438+K425+K417+K405+K399+K393+K382++K374+K367+K360+K352+K338+K334+K322+K318+K308+K302+K293+K288+K283+K277+K269+K264+K258+K250+K213+K208+K198+K189+K168+K152+K139+K118+K112+K108+K101+K95+K91+K81+K77+K59+K54+K46+K39+K34+K25+K408+K298+K193+K184+K63+K49+K29+K421+K177</f>
        <v>13015869.59</v>
      </c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</row>
    <row r="496" spans="1:126" s="3" customFormat="1" ht="15.75" x14ac:dyDescent="0.25">
      <c r="A496" s="8"/>
      <c r="B496" s="8"/>
      <c r="C496" s="42"/>
      <c r="D496" s="8"/>
      <c r="E496" s="9"/>
      <c r="F496" s="9"/>
      <c r="G496" s="9"/>
      <c r="H496" s="9"/>
      <c r="I496" s="9"/>
      <c r="J496" s="9"/>
      <c r="K496" s="9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</row>
    <row r="497" spans="1:126" ht="15.75" x14ac:dyDescent="0.25">
      <c r="A497" s="8"/>
      <c r="B497" s="8"/>
      <c r="C497" s="42"/>
      <c r="D497" s="8"/>
      <c r="E497" s="9"/>
      <c r="F497" s="9"/>
      <c r="G497" s="9"/>
      <c r="H497" s="9"/>
      <c r="I497" s="9"/>
      <c r="J497" s="9"/>
      <c r="K497" s="9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</row>
    <row r="498" spans="1:126" s="3" customFormat="1" ht="15.75" x14ac:dyDescent="0.25">
      <c r="A498" s="8"/>
      <c r="B498" s="8"/>
      <c r="C498" s="42"/>
      <c r="D498" s="8"/>
      <c r="E498" s="9"/>
      <c r="F498" s="9"/>
      <c r="G498" s="9"/>
      <c r="H498" s="9"/>
      <c r="I498" s="9"/>
      <c r="J498" s="9"/>
      <c r="K498" s="9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</row>
    <row r="505" spans="1:126" x14ac:dyDescent="0.25"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</row>
    <row r="506" spans="1:126" x14ac:dyDescent="0.25"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</row>
    <row r="507" spans="1:126" x14ac:dyDescent="0.25"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</row>
    <row r="508" spans="1:126" x14ac:dyDescent="0.25"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</row>
    <row r="510" spans="1:126" ht="24.95" customHeight="1" x14ac:dyDescent="0.25"/>
    <row r="511" spans="1:126" s="5" customFormat="1" x14ac:dyDescent="0.25">
      <c r="A511"/>
      <c r="B511"/>
      <c r="C511" s="32"/>
      <c r="D511"/>
      <c r="E511" s="1"/>
      <c r="F511" s="1"/>
      <c r="G511" s="1"/>
      <c r="H511" s="1"/>
      <c r="I511" s="1"/>
      <c r="J511" s="1"/>
      <c r="K511" s="1"/>
    </row>
    <row r="512" spans="1:126" s="5" customFormat="1" x14ac:dyDescent="0.25">
      <c r="A512"/>
      <c r="B512"/>
      <c r="C512" s="32"/>
      <c r="D512"/>
      <c r="E512" s="1"/>
      <c r="F512" s="1"/>
      <c r="G512" s="1"/>
      <c r="H512" s="1"/>
      <c r="I512" s="1"/>
      <c r="J512" s="1"/>
      <c r="K512" s="1"/>
    </row>
    <row r="513" spans="1:126" s="5" customFormat="1" x14ac:dyDescent="0.25">
      <c r="A513"/>
      <c r="B513"/>
      <c r="C513" s="32"/>
      <c r="D513"/>
      <c r="E513" s="1"/>
      <c r="F513" s="1"/>
      <c r="G513" s="1"/>
      <c r="H513" s="1"/>
      <c r="I513" s="1"/>
      <c r="J513" s="1"/>
      <c r="K513" s="1"/>
    </row>
    <row r="514" spans="1:126" x14ac:dyDescent="0.25">
      <c r="DV514"/>
    </row>
  </sheetData>
  <mergeCells count="45">
    <mergeCell ref="A10:K10"/>
    <mergeCell ref="A56:K56"/>
    <mergeCell ref="A36:K36"/>
    <mergeCell ref="A41:K41"/>
    <mergeCell ref="A110:K110"/>
    <mergeCell ref="A103:K103"/>
    <mergeCell ref="A30:K30"/>
    <mergeCell ref="A51:K51"/>
    <mergeCell ref="A93:K93"/>
    <mergeCell ref="A114:K114"/>
    <mergeCell ref="A299:K299"/>
    <mergeCell ref="A252:K252"/>
    <mergeCell ref="A97:K97"/>
    <mergeCell ref="A194:K194"/>
    <mergeCell ref="A200:K200"/>
    <mergeCell ref="A210:K210"/>
    <mergeCell ref="A215:K215"/>
    <mergeCell ref="A185:K185"/>
    <mergeCell ref="A285:K285"/>
    <mergeCell ref="A279:K279"/>
    <mergeCell ref="A290:K290"/>
    <mergeCell ref="A1:K1"/>
    <mergeCell ref="A2:K2"/>
    <mergeCell ref="A3:K3"/>
    <mergeCell ref="A4:K4"/>
    <mergeCell ref="A5:K5"/>
    <mergeCell ref="A6:K6"/>
    <mergeCell ref="A7:A8"/>
    <mergeCell ref="B7:B8"/>
    <mergeCell ref="E7:E8"/>
    <mergeCell ref="F7:F8"/>
    <mergeCell ref="G7:G8"/>
    <mergeCell ref="H7:H8"/>
    <mergeCell ref="I7:I8"/>
    <mergeCell ref="J7:J8"/>
    <mergeCell ref="K7:K8"/>
    <mergeCell ref="D7:D8"/>
    <mergeCell ref="C7:C8"/>
    <mergeCell ref="A324:K324"/>
    <mergeCell ref="A304:K304"/>
    <mergeCell ref="A310:K310"/>
    <mergeCell ref="A260:K260"/>
    <mergeCell ref="A320:K320"/>
    <mergeCell ref="A271:K271"/>
    <mergeCell ref="A266:K266"/>
  </mergeCells>
  <pageMargins left="0.76916666666666667" right="0.53083333333333338" top="0.74803149606299213" bottom="0.74803149606299213" header="0.31496062992125984" footer="0.31496062992125984"/>
  <pageSetup paperSize="5" scale="52" orientation="landscape" r:id="rId1"/>
  <rowBreaks count="5" manualBreakCount="5">
    <brk id="77" max="9" man="1"/>
    <brk id="29" max="9" man="1"/>
    <brk id="193" max="9" man="1"/>
    <brk id="241" max="9" man="1"/>
    <brk id="518" max="9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2022-02-04T18:34:37Z</cp:lastPrinted>
  <dcterms:created xsi:type="dcterms:W3CDTF">2017-02-23T14:23:40Z</dcterms:created>
  <dcterms:modified xsi:type="dcterms:W3CDTF">2022-03-04T14:04:20Z</dcterms:modified>
</cp:coreProperties>
</file>