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NOMINAS SASP 2023\PORTAL DE TRANSPARENCIA 2023\ENERO 2023\"/>
    </mc:Choice>
  </mc:AlternateContent>
  <xr:revisionPtr revIDLastSave="0" documentId="13_ncr:1_{A7F4D446-E679-4806-9E93-C5F4E215BAFD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Document'!$A$9:$M$337</definedName>
    <definedName name="_xlnm.Print_Area" localSheetId="0">'New Text Document'!$A$1:$M$286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Document'!$A$9:$M$337</definedName>
    <definedName name="Z_204BDDCD_F0EA_4D68_8827_ED13C8623E2D_.wvu.PrintArea" localSheetId="0" hidden="1">'New Text Document'!$A$1:$M$286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21" i="1"/>
  <c r="K26" i="1"/>
  <c r="K30" i="1"/>
  <c r="K34" i="1"/>
  <c r="K38" i="1"/>
  <c r="K44" i="1"/>
  <c r="K48" i="1"/>
  <c r="K52" i="1"/>
  <c r="K56" i="1"/>
  <c r="K60" i="1"/>
  <c r="K65" i="1"/>
  <c r="K69" i="1"/>
  <c r="K73" i="1"/>
  <c r="K78" i="1"/>
  <c r="K82" i="1"/>
  <c r="K87" i="1"/>
  <c r="K91" i="1"/>
  <c r="K98" i="1"/>
  <c r="K106" i="1"/>
  <c r="K114" i="1"/>
  <c r="K130" i="1"/>
  <c r="K102" i="1"/>
  <c r="K110" i="1"/>
  <c r="K119" i="1"/>
  <c r="K126" i="1"/>
  <c r="K134" i="1"/>
  <c r="K140" i="1"/>
  <c r="K148" i="1"/>
  <c r="K167" i="1"/>
  <c r="K171" i="1"/>
  <c r="K176" i="1"/>
  <c r="K182" i="1"/>
  <c r="K189" i="1"/>
  <c r="K201" i="1"/>
  <c r="K206" i="1"/>
  <c r="K212" i="1"/>
  <c r="K217" i="1"/>
  <c r="K225" i="1"/>
  <c r="K231" i="1"/>
  <c r="K243" i="1"/>
  <c r="K248" i="1"/>
  <c r="K253" i="1"/>
  <c r="K258" i="1"/>
  <c r="K265" i="1"/>
  <c r="K11" i="1"/>
  <c r="K155" i="1"/>
  <c r="I201" i="1"/>
  <c r="I206" i="1"/>
  <c r="M44" i="1"/>
  <c r="L44" i="1"/>
  <c r="J44" i="1"/>
  <c r="I44" i="1"/>
  <c r="H44" i="1"/>
  <c r="G44" i="1"/>
  <c r="M163" i="1"/>
  <c r="L163" i="1"/>
  <c r="J163" i="1"/>
  <c r="I163" i="1"/>
  <c r="H163" i="1"/>
  <c r="G163" i="1"/>
  <c r="B268" i="1"/>
  <c r="L212" i="1"/>
  <c r="J212" i="1"/>
  <c r="I212" i="1"/>
  <c r="H212" i="1"/>
  <c r="G212" i="1"/>
  <c r="M126" i="1"/>
  <c r="L126" i="1"/>
  <c r="J126" i="1"/>
  <c r="I126" i="1"/>
  <c r="H126" i="1"/>
  <c r="G126" i="1"/>
  <c r="J98" i="1"/>
  <c r="H98" i="1"/>
  <c r="G243" i="1"/>
  <c r="I243" i="1"/>
  <c r="J243" i="1"/>
  <c r="L243" i="1"/>
  <c r="M243" i="1"/>
  <c r="H243" i="1"/>
  <c r="M189" i="1"/>
  <c r="L189" i="1"/>
  <c r="J189" i="1"/>
  <c r="I189" i="1"/>
  <c r="H189" i="1"/>
  <c r="G189" i="1"/>
  <c r="G265" i="1"/>
  <c r="M265" i="1"/>
  <c r="L265" i="1"/>
  <c r="J265" i="1"/>
  <c r="I265" i="1"/>
  <c r="H265" i="1"/>
  <c r="M258" i="1"/>
  <c r="L258" i="1"/>
  <c r="J258" i="1"/>
  <c r="I258" i="1"/>
  <c r="H258" i="1"/>
  <c r="G258" i="1"/>
  <c r="G73" i="1"/>
  <c r="L73" i="1"/>
  <c r="J73" i="1"/>
  <c r="I73" i="1"/>
  <c r="H73" i="1"/>
  <c r="M73" i="1" l="1"/>
  <c r="M119" i="1"/>
  <c r="L119" i="1"/>
  <c r="J119" i="1"/>
  <c r="I119" i="1"/>
  <c r="H119" i="1"/>
  <c r="G119" i="1"/>
  <c r="G114" i="1"/>
  <c r="M114" i="1"/>
  <c r="J114" i="1"/>
  <c r="I114" i="1"/>
  <c r="H114" i="1"/>
  <c r="G69" i="1"/>
  <c r="M69" i="1"/>
  <c r="L69" i="1"/>
  <c r="J69" i="1"/>
  <c r="I69" i="1"/>
  <c r="H69" i="1"/>
  <c r="G65" i="1"/>
  <c r="M65" i="1"/>
  <c r="L65" i="1"/>
  <c r="J65" i="1"/>
  <c r="I65" i="1"/>
  <c r="H65" i="1"/>
  <c r="G60" i="1"/>
  <c r="M60" i="1"/>
  <c r="L60" i="1"/>
  <c r="J60" i="1"/>
  <c r="I60" i="1"/>
  <c r="H60" i="1"/>
  <c r="K163" i="1" l="1"/>
  <c r="K268" i="1" s="1"/>
  <c r="I231" i="1" l="1"/>
  <c r="I182" i="1"/>
  <c r="I217" i="1"/>
  <c r="I225" i="1"/>
  <c r="I248" i="1"/>
  <c r="I253" i="1"/>
  <c r="I11" i="1"/>
  <c r="I15" i="1"/>
  <c r="I21" i="1"/>
  <c r="I26" i="1"/>
  <c r="I30" i="1"/>
  <c r="I34" i="1"/>
  <c r="I38" i="1"/>
  <c r="I56" i="1"/>
  <c r="I78" i="1"/>
  <c r="I82" i="1"/>
  <c r="I87" i="1"/>
  <c r="I91" i="1"/>
  <c r="I102" i="1"/>
  <c r="I110" i="1"/>
  <c r="I130" i="1"/>
  <c r="I98" i="1"/>
  <c r="I106" i="1"/>
  <c r="I134" i="1"/>
  <c r="I140" i="1"/>
  <c r="I148" i="1"/>
  <c r="I155" i="1"/>
  <c r="I171" i="1"/>
  <c r="I176" i="1"/>
  <c r="M26" i="1"/>
  <c r="M21" i="1"/>
  <c r="L21" i="1"/>
  <c r="J21" i="1"/>
  <c r="H21" i="1"/>
  <c r="M248" i="1"/>
  <c r="L248" i="1"/>
  <c r="J248" i="1"/>
  <c r="H248" i="1"/>
  <c r="G248" i="1"/>
  <c r="G201" i="1"/>
  <c r="L201" i="1"/>
  <c r="M196" i="1"/>
  <c r="M195" i="1"/>
  <c r="M194" i="1"/>
  <c r="M155" i="1"/>
  <c r="L155" i="1"/>
  <c r="J155" i="1"/>
  <c r="H155" i="1"/>
  <c r="G155" i="1"/>
  <c r="M30" i="1"/>
  <c r="L30" i="1"/>
  <c r="J30" i="1"/>
  <c r="H30" i="1"/>
  <c r="G30" i="1"/>
  <c r="G21" i="1" l="1"/>
  <c r="M38" i="1" l="1"/>
  <c r="M225" i="1" l="1"/>
  <c r="L225" i="1"/>
  <c r="J225" i="1"/>
  <c r="H225" i="1"/>
  <c r="G225" i="1"/>
  <c r="M34" i="1" l="1"/>
  <c r="L34" i="1"/>
  <c r="J34" i="1"/>
  <c r="H34" i="1"/>
  <c r="G34" i="1"/>
  <c r="M52" i="1" l="1"/>
  <c r="L52" i="1"/>
  <c r="I52" i="1"/>
  <c r="G52" i="1"/>
  <c r="M78" i="1" l="1"/>
  <c r="L78" i="1"/>
  <c r="J78" i="1"/>
  <c r="H78" i="1"/>
  <c r="G78" i="1"/>
  <c r="M134" i="1" l="1"/>
  <c r="L134" i="1"/>
  <c r="J134" i="1"/>
  <c r="H134" i="1"/>
  <c r="G134" i="1"/>
  <c r="M106" i="1"/>
  <c r="L106" i="1"/>
  <c r="J106" i="1"/>
  <c r="H106" i="1"/>
  <c r="G106" i="1"/>
  <c r="M206" i="1" l="1"/>
  <c r="L206" i="1"/>
  <c r="J206" i="1"/>
  <c r="H206" i="1" l="1"/>
  <c r="G206" i="1"/>
  <c r="M231" i="1"/>
  <c r="L231" i="1"/>
  <c r="J231" i="1"/>
  <c r="H231" i="1"/>
  <c r="G231" i="1"/>
  <c r="M140" i="1" l="1"/>
  <c r="L148" i="1"/>
  <c r="G87" i="1" l="1"/>
  <c r="L176" i="1"/>
  <c r="M176" i="1"/>
  <c r="J176" i="1"/>
  <c r="H176" i="1"/>
  <c r="G176" i="1"/>
  <c r="M148" i="1"/>
  <c r="J148" i="1"/>
  <c r="H148" i="1"/>
  <c r="G148" i="1"/>
  <c r="G253" i="1" l="1"/>
  <c r="G217" i="1"/>
  <c r="G167" i="1"/>
  <c r="G130" i="1"/>
  <c r="G110" i="1"/>
  <c r="G102" i="1"/>
  <c r="G98" i="1"/>
  <c r="G38" i="1"/>
  <c r="G26" i="1"/>
  <c r="G15" i="1"/>
  <c r="G11" i="1"/>
  <c r="G171" i="1" l="1"/>
  <c r="G140" i="1"/>
  <c r="M200" i="1"/>
  <c r="J182" i="1"/>
  <c r="L182" i="1"/>
  <c r="M182" i="1"/>
  <c r="H182" i="1"/>
  <c r="G182" i="1"/>
  <c r="M98" i="1" l="1"/>
  <c r="L98" i="1"/>
  <c r="H253" i="1" l="1"/>
  <c r="J253" i="1"/>
  <c r="L253" i="1"/>
  <c r="H217" i="1"/>
  <c r="J217" i="1"/>
  <c r="L217" i="1"/>
  <c r="M217" i="1"/>
  <c r="I167" i="1"/>
  <c r="L167" i="1"/>
  <c r="M167" i="1"/>
  <c r="H110" i="1"/>
  <c r="J110" i="1"/>
  <c r="L110" i="1"/>
  <c r="M110" i="1"/>
  <c r="L140" i="1" l="1"/>
  <c r="J140" i="1"/>
  <c r="M56" i="1" l="1"/>
  <c r="M15" i="1"/>
  <c r="L15" i="1"/>
  <c r="J15" i="1"/>
  <c r="H15" i="1"/>
  <c r="L38" i="1"/>
  <c r="J38" i="1"/>
  <c r="H38" i="1"/>
  <c r="M199" i="1" l="1"/>
  <c r="M91" i="1"/>
  <c r="L91" i="1"/>
  <c r="J91" i="1"/>
  <c r="G91" i="1"/>
  <c r="H26" i="1"/>
  <c r="J26" i="1"/>
  <c r="L26" i="1"/>
  <c r="M171" i="1" l="1"/>
  <c r="M82" i="1"/>
  <c r="M48" i="1"/>
  <c r="M130" i="1" l="1"/>
  <c r="M102" i="1"/>
  <c r="L102" i="1"/>
  <c r="J102" i="1"/>
  <c r="H102" i="1"/>
  <c r="M253" i="1"/>
  <c r="L171" i="1" l="1"/>
  <c r="J171" i="1"/>
  <c r="H171" i="1"/>
  <c r="L82" i="1"/>
  <c r="J82" i="1"/>
  <c r="H82" i="1"/>
  <c r="G82" i="1"/>
  <c r="G268" i="1" l="1"/>
  <c r="I48" i="1"/>
  <c r="I268" i="1" s="1"/>
  <c r="G56" i="1"/>
  <c r="G48" i="1"/>
  <c r="J201" i="1" l="1"/>
  <c r="H201" i="1"/>
  <c r="M197" i="1"/>
  <c r="H52" i="1"/>
  <c r="J52" i="1"/>
  <c r="H11" i="1"/>
  <c r="M193" i="1" l="1"/>
  <c r="M201" i="1" s="1"/>
  <c r="J87" i="1" l="1"/>
  <c r="H87" i="1"/>
  <c r="J48" i="1"/>
  <c r="J166" i="1"/>
  <c r="J167" i="1" s="1"/>
  <c r="H166" i="1"/>
  <c r="H167" i="1" s="1"/>
  <c r="H48" i="1" l="1"/>
  <c r="H140" i="1"/>
  <c r="H91" i="1"/>
  <c r="L11" i="1"/>
  <c r="J11" i="1"/>
  <c r="L87" i="1"/>
  <c r="L48" i="1"/>
  <c r="M11" i="1" l="1"/>
  <c r="M87" i="1"/>
  <c r="M268" i="1" l="1"/>
  <c r="J56" i="1"/>
  <c r="J268" i="1" s="1"/>
  <c r="H56" i="1"/>
  <c r="H268" i="1" s="1"/>
  <c r="L56" i="1" l="1"/>
  <c r="L2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<sst xmlns="http://schemas.openxmlformats.org/spreadsheetml/2006/main" count="695" uniqueCount="236">
  <si>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</si>
  <si>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</si>
  <si>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</si>
  <si>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</si>
  <si>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</si>
  <si>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</si>
  <si>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</si>
  <si>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</si>
  <si>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</si>
  <si>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</si>
  <si>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</si>
  <si>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</si>
  <si>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</si>
  <si>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</si>
  <si>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</si>
  <si>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</si>
  <si>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</si>
  <si>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</si>
  <si>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</si>
  <si>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</si>
  <si>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</si>
  <si>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</si>
  <si>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</si>
  <si>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</si>
  <si>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</si>
  <si>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</si>
  <si>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</si>
  <si>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</si>
  <si>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</si>
  <si>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</si>
  <si>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</si>
  <si>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</si>
  <si>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</si>
  <si>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</si>
  <si>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</si>
  <si>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</si>
  <si>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</si>
  <si>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</si>
  <si>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</si>
  <si>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</si>
  <si>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</si>
  <si>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</si>
  <si>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</si>
  <si>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</si>
  <si>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</si>
  <si>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</si>
  <si>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</si>
  <si>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</si>
  <si>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</si>
  <si>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</si>
  <si>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</si>
  <si>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</si>
  <si>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</si>
  <si>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</si>
  <si>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</si>
  <si>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</si>
  <si>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</si>
  <si>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</si>
  <si>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</si>
  <si>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</si>
  <si>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</si>
  <si>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</si>
  <si>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</si>
  <si>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</si>
  <si>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</si>
  <si>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</si>
  <si>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</si>
  <si>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</si>
  <si>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</si>
  <si>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</si>
  <si>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</si>
  <si>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</si>
  <si>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</si>
  <si>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</si>
  <si>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</si>
  <si>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</si>
  <si>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</si>
  <si>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</si>
  <si>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</si>
  <si>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</si>
  <si>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</si>
  <si>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</si>
  <si>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</si>
  <si>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</si>
  <si>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</si>
  <si>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</si>
  <si>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</si>
  <si>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</si>
  <si>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</si>
  <si>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</si>
  <si>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</si>
  <si>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</si>
  <si>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</si>
  <si>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</si>
  <si>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</si>
  <si>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</si>
  <si>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</si>
  <si>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</si>
  <si>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</si>
  <si>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</si>
  <si>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</si>
  <si>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</si>
  <si>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</si>
  <si>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</si>
  <si>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</si>
  <si>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</si>
  <si>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</si>
  <si>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</si>
  <si>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</si>
  <si>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</si>
  <si>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</si>
  <si>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</si>
  <si>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</si>
  <si>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</si>
  <si>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</si>
  <si>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</si>
  <si>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</si>
  <si>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</si>
  <si>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</si>
  <si>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</si>
  <si>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</si>
  <si>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</si>
  <si>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</si>
  <si>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</si>
  <si>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</si>
  <si>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</si>
  <si>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</si>
  <si>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</si>
  <si>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</si>
  <si>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</si>
  <si>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</si>
  <si>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</si>
  <si>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</si>
  <si>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</si>
  <si>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</si>
  <si>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</si>
  <si>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</si>
  <si>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</si>
  <si>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</si>
  <si>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</si>
  <si>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</si>
  <si>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</si>
  <si>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</si>
  <si>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</si>
  <si>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</si>
  <si>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</si>
  <si>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</si>
  <si>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</si>
  <si>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</si>
  <si>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</si>
  <si>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</si>
  <si>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</si>
  <si>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</si>
  <si>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</si>
  <si>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</si>
  <si>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</si>
  <si>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</si>
  <si>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</si>
  <si>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</si>
  <si>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</si>
  <si>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</si>
  <si>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</si>
  <si>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</si>
  <si>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</si>
  <si>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</si>
  <si>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</si>
  <si>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</si>
  <si>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</si>
  <si>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</si>
  <si>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</si>
  <si>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</si>
  <si>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</si>
  <si>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</si>
  <si>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</si>
  <si>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</si>
  <si>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</si>
  <si>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</si>
  <si>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</si>
  <si>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</si>
  <si>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</si>
  <si>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</si>
  <si>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</si>
  <si>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</si>
  <si>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</si>
  <si>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</si>
  <si>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</si>
  <si>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</si>
  <si>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</si>
  <si>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</si>
  <si>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</si>
  <si>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</si>
  <si>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</si>
  <si>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</si>
  <si>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</si>
  <si>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</si>
  <si>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</si>
  <si>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DEPARTAMENTO DE METODOLOGIA- 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</si>
  <si>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</si>
  <si>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</si>
  <si>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</si>
  <si>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</si>
  <si>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</si>
  <si>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</si>
  <si>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 xml:space="preserve">DIVISION DE ACCESO A LA INFORMACION PUBLICA -ONE </t>
  </si>
  <si>
    <t>DIVISION DE RELACIONES INTERNACIONALES -ONE</t>
  </si>
  <si>
    <t>Nómina de Empleados  Temporales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</si>
  <si>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</si>
  <si>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</si>
  <si>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</si>
  <si>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</si>
  <si>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</si>
  <si>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</si>
  <si>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</si>
  <si>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</si>
  <si>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</si>
  <si>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 xml:space="preserve">               ANALISTA DE RECLUTAMIENTO Y SELECCIÓN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</si>
  <si>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</si>
  <si>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</si>
  <si>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</si>
  <si>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</si>
  <si>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</si>
  <si>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</si>
  <si>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</si>
  <si>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</si>
  <si>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</si>
  <si>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</si>
  <si>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</si>
  <si>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</si>
  <si>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</si>
  <si>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</si>
  <si>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>Mes de Enero 2023</t>
  </si>
  <si>
    <t xml:space="preserve">ANALISTA DE REGISTRO Y CONTROL  </t>
  </si>
  <si>
    <t>NICODEL SANTANA GALVA</t>
  </si>
  <si>
    <t>TECNICO SECTORIAL</t>
  </si>
  <si>
    <t>ANALISTA DE ESTADISTICAS ESTRUCTURALES</t>
  </si>
  <si>
    <t>ANALISTA DE ESTADISTICA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</si>
</sst>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" fontId="19" fillId="0" borderId="0" xfId="0" applyNumberFormat="1" applyFo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0" fontId="23" fillId="0" borderId="0" xfId="0" applyFont="1" applyAlignment="1">
      <alignment horizontal="center"/>
    </xf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171110</xdr:colOff>
      <xdr:row>0</xdr:row>
      <xdr:rowOff>154353</xdr:rowOff>
    </xdr:from>
    <xdr:to>
      <xdr:col>12</xdr:col>
      <xdr:colOff>1286594</xdr:colOff>
      <xdr:row>4</xdr:row>
      <xdr:rowOff>233757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2829" y="154353"/>
          <a:ext cx="2341828" cy="119859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2434166</xdr:colOff>
      <xdr:row>268</xdr:row>
      <xdr:rowOff>63501</xdr:rowOff>
    </xdr:from>
    <xdr:to>
      <xdr:col>4</xdr:col>
      <xdr:colOff>1226343</xdr:colOff>
      <xdr:row>282</xdr:row>
      <xdr:rowOff>103189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34166" y="53128334"/>
          <a:ext cx="7969251" cy="3175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S401"/>
  <sheetViews>
    <sheetView showGridLines="0" tabSelected="1" showWhiteSpace="0" topLeftCell="A219" zoomScale="80" zoomScaleNormal="80" zoomScaleSheetLayoutView="57" zoomScalePageLayoutView="70" workbookViewId="0">
      <selection activeCell="N235" sqref="N235"/>
    </sheetView>
  </sheetViews>
  <sheetFormatPr baseColWidth="10" defaultColWidth="11.42578125" defaultRowHeight="15" x14ac:dyDescent="0.25"/>
  <cols>
    <col min="1" max="1" width="66" customWidth="1"/>
    <col min="2" max="2" width="48.5703125" style="3" customWidth="1"/>
    <col min="3" max="4" width="11.42578125" style="3" customWidth="1"/>
    <col min="5" max="5" width="19.140625" customWidth="1"/>
    <col min="6" max="6" width="18" customWidth="1"/>
    <col min="7" max="7" width="20.7109375" style="92" customWidth="1"/>
    <col min="8" max="8" width="16.85546875" style="93" customWidth="1"/>
    <col min="9" max="9" width="17.42578125" style="92" customWidth="1"/>
    <col min="10" max="10" width="17.28515625" style="92" customWidth="1"/>
    <col min="11" max="11" width="16.42578125" style="92" customWidth="1"/>
    <col min="12" max="12" width="18.42578125" style="92" customWidth="1"/>
    <col min="13" max="13" width="19.85546875" style="93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4"/>
      <c r="B1" s="25"/>
      <c r="C1" s="25"/>
      <c r="D1" s="25"/>
      <c r="E1" s="25"/>
      <c r="F1" s="25"/>
      <c r="G1" s="99"/>
      <c r="H1" s="112"/>
      <c r="I1" s="99"/>
      <c r="J1" s="99"/>
      <c r="K1" s="99"/>
      <c r="L1" s="99"/>
      <c r="M1" s="118"/>
    </row>
    <row r="2" spans="1:237" ht="26.25" x14ac:dyDescent="0.4">
      <c r="A2" s="145" t="s">
        <v>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</row>
    <row r="3" spans="1:237" ht="26.25" x14ac:dyDescent="0.4">
      <c r="A3" s="145" t="s">
        <v>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</row>
    <row r="4" spans="1:237" ht="20.25" x14ac:dyDescent="0.3">
      <c r="A4" s="148" t="s">
        <v>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</row>
    <row r="5" spans="1:237" ht="20.25" x14ac:dyDescent="0.3">
      <c r="A5" s="151" t="s">
        <v>205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</row>
    <row r="6" spans="1:237" ht="21" thickBot="1" x14ac:dyDescent="0.35">
      <c r="A6" s="159" t="s">
        <v>230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</row>
    <row r="7" spans="1:237" x14ac:dyDescent="0.25">
      <c r="A7" s="162" t="s">
        <v>13</v>
      </c>
      <c r="B7" s="157" t="s">
        <v>0</v>
      </c>
      <c r="C7" s="157" t="s">
        <v>96</v>
      </c>
      <c r="D7" s="154" t="s">
        <v>206</v>
      </c>
      <c r="E7" s="154" t="s">
        <v>11</v>
      </c>
      <c r="F7" s="154" t="s">
        <v>12</v>
      </c>
      <c r="G7" s="164" t="s">
        <v>7</v>
      </c>
      <c r="H7" s="166" t="s">
        <v>1</v>
      </c>
      <c r="I7" s="164" t="s">
        <v>2</v>
      </c>
      <c r="J7" s="168" t="s">
        <v>3</v>
      </c>
      <c r="K7" s="164" t="s">
        <v>4</v>
      </c>
      <c r="L7" s="164" t="s">
        <v>5</v>
      </c>
      <c r="M7" s="170" t="s">
        <v>6</v>
      </c>
      <c r="P7" s="29"/>
      <c r="Q7" s="30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</row>
    <row r="8" spans="1:237" ht="15.75" thickBot="1" x14ac:dyDescent="0.3">
      <c r="A8" s="163"/>
      <c r="B8" s="158"/>
      <c r="C8" s="158"/>
      <c r="D8" s="155"/>
      <c r="E8" s="155"/>
      <c r="F8" s="155"/>
      <c r="G8" s="165"/>
      <c r="H8" s="167"/>
      <c r="I8" s="165"/>
      <c r="J8" s="169"/>
      <c r="K8" s="165"/>
      <c r="L8" s="165"/>
      <c r="M8" s="171"/>
    </row>
    <row r="9" spans="1:237" x14ac:dyDescent="0.25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</row>
    <row r="10" spans="1:237" x14ac:dyDescent="0.25">
      <c r="A10" t="s">
        <v>32</v>
      </c>
      <c r="B10" s="3" t="s">
        <v>33</v>
      </c>
      <c r="C10" s="5" t="s">
        <v>70</v>
      </c>
      <c r="D10" s="5" t="s">
        <v>207</v>
      </c>
      <c r="E10" s="8">
        <v>44470</v>
      </c>
      <c r="F10" s="8" t="s">
        <v>106</v>
      </c>
      <c r="G10" s="142">
        <v>89500</v>
      </c>
      <c r="H10" s="142">
        <v>2568.65</v>
      </c>
      <c r="I10" s="142">
        <v>8879.2800000000007</v>
      </c>
      <c r="J10" s="142">
        <v>2720.8</v>
      </c>
      <c r="K10" s="142">
        <v>3049.9</v>
      </c>
      <c r="L10" s="142">
        <v>17218.63</v>
      </c>
      <c r="M10" s="142">
        <v>72281.37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</row>
    <row r="11" spans="1:237" x14ac:dyDescent="0.25">
      <c r="A11" s="48" t="s">
        <v>14</v>
      </c>
      <c r="B11" s="68">
        <v>1</v>
      </c>
      <c r="C11" s="54"/>
      <c r="D11" s="54"/>
      <c r="E11" s="48"/>
      <c r="F11" s="48"/>
      <c r="G11" s="172">
        <f>SUM(G10:G10)</f>
        <v>89500</v>
      </c>
      <c r="H11" s="107">
        <f t="shared" ref="H11:L11" si="0">SUM(H10:H10)</f>
        <v>2568.65</v>
      </c>
      <c r="I11" s="172">
        <f>SUM(I10:I10)</f>
        <v>8879.2800000000007</v>
      </c>
      <c r="J11" s="172">
        <f t="shared" si="0"/>
        <v>2720.8</v>
      </c>
      <c r="K11" s="172">
        <f>SUM(K10:K10)</f>
        <v>3049.9</v>
      </c>
      <c r="L11" s="172">
        <f t="shared" si="0"/>
        <v>17218.63</v>
      </c>
      <c r="M11" s="107">
        <f>G11-L11</f>
        <v>72281.37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</row>
    <row r="12" spans="1:237" s="33" customFormat="1" x14ac:dyDescent="0.25">
      <c r="A12" s="30"/>
      <c r="B12" s="13"/>
      <c r="C12" s="14"/>
      <c r="D12" s="14"/>
      <c r="E12" s="30"/>
      <c r="F12" s="30"/>
      <c r="G12" s="173"/>
      <c r="H12" s="123"/>
      <c r="I12" s="173"/>
      <c r="J12" s="173"/>
      <c r="K12" s="173"/>
      <c r="L12" s="173"/>
      <c r="M12" s="123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</row>
    <row r="13" spans="1:237" x14ac:dyDescent="0.25">
      <c r="A13" s="29" t="s">
        <v>117</v>
      </c>
      <c r="B13" s="11"/>
      <c r="C13" s="9"/>
      <c r="D13" s="9"/>
      <c r="E13" s="29"/>
      <c r="F13" s="29"/>
      <c r="G13" s="117"/>
      <c r="H13" s="116"/>
      <c r="I13" s="117"/>
      <c r="J13" s="117"/>
      <c r="K13" s="117"/>
      <c r="L13" s="117"/>
      <c r="M13" s="116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</row>
    <row r="14" spans="1:237" x14ac:dyDescent="0.25">
      <c r="A14" t="s">
        <v>118</v>
      </c>
      <c r="B14" s="3" t="s">
        <v>53</v>
      </c>
      <c r="C14" s="5" t="s">
        <v>70</v>
      </c>
      <c r="D14" s="5" t="s">
        <v>207</v>
      </c>
      <c r="E14" s="7">
        <v>44409</v>
      </c>
      <c r="F14" s="2" t="s">
        <v>106</v>
      </c>
      <c r="G14" s="142">
        <v>133000</v>
      </c>
      <c r="H14" s="142">
        <v>3817.1</v>
      </c>
      <c r="I14" s="142">
        <v>19867.79</v>
      </c>
      <c r="J14" s="142">
        <v>4043.2</v>
      </c>
      <c r="K14" s="142">
        <v>16860.3</v>
      </c>
      <c r="L14" s="142">
        <v>44588.39</v>
      </c>
      <c r="M14" s="142">
        <v>88411.61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</row>
    <row r="15" spans="1:237" s="31" customFormat="1" x14ac:dyDescent="0.25">
      <c r="A15" s="48" t="s">
        <v>14</v>
      </c>
      <c r="B15" s="68">
        <v>1</v>
      </c>
      <c r="C15" s="54"/>
      <c r="D15" s="54"/>
      <c r="E15" s="37"/>
      <c r="F15" s="48"/>
      <c r="G15" s="172">
        <f>G14</f>
        <v>133000</v>
      </c>
      <c r="H15" s="107">
        <f t="shared" ref="H15:M15" si="1">H14</f>
        <v>3817.1</v>
      </c>
      <c r="I15" s="172">
        <f>I14</f>
        <v>19867.79</v>
      </c>
      <c r="J15" s="172">
        <f t="shared" si="1"/>
        <v>4043.2</v>
      </c>
      <c r="K15" s="172">
        <f>K14</f>
        <v>16860.3</v>
      </c>
      <c r="L15" s="172">
        <f t="shared" si="1"/>
        <v>44588.39</v>
      </c>
      <c r="M15" s="107">
        <f t="shared" si="1"/>
        <v>88411.61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</row>
    <row r="16" spans="1:237" x14ac:dyDescent="0.25">
      <c r="G16" s="174"/>
      <c r="H16" s="106"/>
      <c r="I16" s="174"/>
      <c r="J16" s="174"/>
      <c r="K16" s="174"/>
      <c r="L16" s="174"/>
      <c r="M16" s="106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237" ht="11.25" customHeight="1" x14ac:dyDescent="0.25">
      <c r="A17" s="28" t="s">
        <v>43</v>
      </c>
      <c r="B17" s="28"/>
      <c r="C17" s="28"/>
      <c r="D17" s="28"/>
      <c r="E17" s="28"/>
      <c r="F17" s="28"/>
      <c r="G17" s="117"/>
      <c r="H17" s="116"/>
      <c r="I17" s="117"/>
      <c r="J17" s="117"/>
      <c r="K17" s="142"/>
      <c r="L17" s="117"/>
      <c r="M17" s="116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</row>
    <row r="18" spans="1:237" x14ac:dyDescent="0.25">
      <c r="A18" s="4" t="s">
        <v>67</v>
      </c>
      <c r="B18" s="2" t="s">
        <v>68</v>
      </c>
      <c r="C18" s="5" t="s">
        <v>69</v>
      </c>
      <c r="D18" s="5" t="s">
        <v>207</v>
      </c>
      <c r="E18" s="4" t="s">
        <v>95</v>
      </c>
      <c r="F18" s="8" t="s">
        <v>106</v>
      </c>
      <c r="G18" s="142">
        <v>75000</v>
      </c>
      <c r="H18" s="142">
        <v>2152.5</v>
      </c>
      <c r="I18" s="142">
        <v>6309.38</v>
      </c>
      <c r="J18" s="142">
        <v>2280</v>
      </c>
      <c r="K18" s="142">
        <v>25</v>
      </c>
      <c r="L18" s="142">
        <v>10766.88</v>
      </c>
      <c r="M18" s="142">
        <v>64233.120000000003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</row>
    <row r="19" spans="1:237" s="2" customFormat="1" ht="11.25" customHeight="1" x14ac:dyDescent="0.25">
      <c r="A19" s="4" t="s">
        <v>74</v>
      </c>
      <c r="B19" s="2" t="s">
        <v>86</v>
      </c>
      <c r="C19" s="2" t="s">
        <v>70</v>
      </c>
      <c r="D19" s="2" t="s">
        <v>207</v>
      </c>
      <c r="E19" s="4" t="s">
        <v>94</v>
      </c>
      <c r="F19" s="8" t="s">
        <v>106</v>
      </c>
      <c r="G19" s="142">
        <v>40000</v>
      </c>
      <c r="H19" s="142">
        <v>1148</v>
      </c>
      <c r="I19" s="142">
        <v>442.65</v>
      </c>
      <c r="J19" s="142">
        <v>1216</v>
      </c>
      <c r="K19" s="142">
        <v>5009</v>
      </c>
      <c r="L19" s="142">
        <v>7815.65</v>
      </c>
      <c r="M19" s="142">
        <v>32184.35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</row>
    <row r="20" spans="1:237" s="2" customFormat="1" ht="11.25" customHeight="1" x14ac:dyDescent="0.25">
      <c r="A20" s="4" t="s">
        <v>123</v>
      </c>
      <c r="B20" s="2" t="s">
        <v>125</v>
      </c>
      <c r="C20" s="2" t="s">
        <v>70</v>
      </c>
      <c r="D20" s="2" t="s">
        <v>207</v>
      </c>
      <c r="E20" s="4" t="s">
        <v>124</v>
      </c>
      <c r="F20" s="8" t="s">
        <v>106</v>
      </c>
      <c r="G20" s="142">
        <v>87500</v>
      </c>
      <c r="H20" s="142">
        <v>2511.25</v>
      </c>
      <c r="I20" s="142">
        <v>8786.94</v>
      </c>
      <c r="J20" s="142">
        <v>2660</v>
      </c>
      <c r="K20" s="142">
        <v>10077.450000000001</v>
      </c>
      <c r="L20" s="142">
        <v>24035.64</v>
      </c>
      <c r="M20" s="142">
        <v>63464.36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</row>
    <row r="21" spans="1:237" x14ac:dyDescent="0.25">
      <c r="A21" s="48" t="s">
        <v>14</v>
      </c>
      <c r="B21" s="68">
        <v>3</v>
      </c>
      <c r="C21" s="54"/>
      <c r="D21" s="54"/>
      <c r="E21" s="48"/>
      <c r="F21" s="48"/>
      <c r="G21" s="172">
        <f t="shared" ref="G21:L21" si="2">SUM(G18:G20)</f>
        <v>202500</v>
      </c>
      <c r="H21" s="107">
        <f t="shared" si="2"/>
        <v>5811.75</v>
      </c>
      <c r="I21" s="172">
        <f t="shared" si="2"/>
        <v>15538.970000000001</v>
      </c>
      <c r="J21" s="172">
        <f t="shared" si="2"/>
        <v>6156</v>
      </c>
      <c r="K21" s="172">
        <f>SUM(K18:K20)</f>
        <v>15111.45</v>
      </c>
      <c r="L21" s="172">
        <f t="shared" si="2"/>
        <v>42618.17</v>
      </c>
      <c r="M21" s="107">
        <f>M20+M19+M18</f>
        <v>159881.82999999999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</row>
    <row r="22" spans="1:237" s="33" customFormat="1" x14ac:dyDescent="0.25">
      <c r="A22" s="30"/>
      <c r="B22" s="13"/>
      <c r="C22" s="14"/>
      <c r="D22" s="14"/>
      <c r="E22" s="30"/>
      <c r="F22" s="30"/>
      <c r="G22" s="173"/>
      <c r="H22" s="123"/>
      <c r="I22" s="173"/>
      <c r="J22" s="173"/>
      <c r="K22" s="173"/>
      <c r="L22" s="173"/>
      <c r="M22" s="123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</row>
    <row r="23" spans="1:237" x14ac:dyDescent="0.25">
      <c r="A23" s="29" t="s">
        <v>204</v>
      </c>
      <c r="B23" s="11"/>
      <c r="C23" s="9"/>
      <c r="D23" s="9"/>
      <c r="E23" s="29"/>
      <c r="F23" s="29"/>
      <c r="G23" s="174"/>
      <c r="H23" s="106"/>
      <c r="I23" s="174"/>
      <c r="J23" s="174"/>
      <c r="K23" s="174"/>
      <c r="L23" s="174"/>
      <c r="M23" s="106"/>
    </row>
    <row r="24" spans="1:237" x14ac:dyDescent="0.25">
      <c r="A24" s="33" t="s">
        <v>75</v>
      </c>
      <c r="B24" s="3" t="s">
        <v>16</v>
      </c>
      <c r="C24" s="5" t="s">
        <v>70</v>
      </c>
      <c r="D24" s="5" t="s">
        <v>207</v>
      </c>
      <c r="E24" s="7">
        <v>44348</v>
      </c>
      <c r="F24" s="8" t="s">
        <v>106</v>
      </c>
      <c r="G24" s="142">
        <v>76000</v>
      </c>
      <c r="H24" s="142">
        <v>2181.1999999999998</v>
      </c>
      <c r="I24" s="142">
        <v>6497.56</v>
      </c>
      <c r="J24" s="142">
        <v>2310.4</v>
      </c>
      <c r="K24" s="142">
        <v>25</v>
      </c>
      <c r="L24" s="142">
        <v>11014.16</v>
      </c>
      <c r="M24" s="142">
        <v>64985.84</v>
      </c>
    </row>
    <row r="25" spans="1:237" x14ac:dyDescent="0.25">
      <c r="A25" t="s">
        <v>111</v>
      </c>
      <c r="B25" s="138" t="s">
        <v>226</v>
      </c>
      <c r="C25" s="5" t="s">
        <v>69</v>
      </c>
      <c r="D25" s="5" t="s">
        <v>207</v>
      </c>
      <c r="E25" s="7">
        <v>44542</v>
      </c>
      <c r="F25" s="8" t="s">
        <v>106</v>
      </c>
      <c r="G25" s="142">
        <v>60000</v>
      </c>
      <c r="H25" s="142">
        <v>1722</v>
      </c>
      <c r="I25" s="142">
        <v>3486.68</v>
      </c>
      <c r="J25" s="142">
        <v>1824</v>
      </c>
      <c r="K25" s="142">
        <v>25</v>
      </c>
      <c r="L25" s="142">
        <v>7057.68</v>
      </c>
      <c r="M25" s="142">
        <v>52942.32</v>
      </c>
    </row>
    <row r="26" spans="1:237" s="29" customFormat="1" x14ac:dyDescent="0.25">
      <c r="A26" s="48" t="s">
        <v>14</v>
      </c>
      <c r="B26" s="68">
        <v>2</v>
      </c>
      <c r="C26" s="54"/>
      <c r="D26" s="54"/>
      <c r="E26" s="48"/>
      <c r="F26" s="48"/>
      <c r="G26" s="172">
        <f>G24+G25</f>
        <v>136000</v>
      </c>
      <c r="H26" s="107">
        <f>H24+H25</f>
        <v>3903.2</v>
      </c>
      <c r="I26" s="172">
        <f>I24+I25</f>
        <v>9984.24</v>
      </c>
      <c r="J26" s="172">
        <f>J24+J25</f>
        <v>4134.3999999999996</v>
      </c>
      <c r="K26" s="172">
        <f>K24+K25</f>
        <v>50</v>
      </c>
      <c r="L26" s="172">
        <f>L25+L24</f>
        <v>18071.84</v>
      </c>
      <c r="M26" s="107">
        <f>M24+M25</f>
        <v>117928.16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</row>
    <row r="27" spans="1:237" x14ac:dyDescent="0.25">
      <c r="B27"/>
      <c r="C27"/>
      <c r="D27"/>
      <c r="G27" s="142"/>
      <c r="H27" s="142"/>
      <c r="I27" s="142"/>
      <c r="J27" s="142"/>
      <c r="K27" s="142"/>
      <c r="L27" s="142"/>
      <c r="M27" s="142"/>
    </row>
    <row r="28" spans="1:237" x14ac:dyDescent="0.25">
      <c r="A28" s="29" t="s">
        <v>223</v>
      </c>
      <c r="B28"/>
      <c r="C28"/>
      <c r="D28"/>
      <c r="G28" s="142"/>
      <c r="H28" s="142"/>
      <c r="I28" s="142"/>
      <c r="J28" s="142"/>
      <c r="K28" s="142"/>
      <c r="L28" s="142"/>
      <c r="M28" s="142"/>
    </row>
    <row r="29" spans="1:237" x14ac:dyDescent="0.25">
      <c r="A29" t="s">
        <v>224</v>
      </c>
      <c r="B29" s="3" t="s">
        <v>53</v>
      </c>
      <c r="C29" s="2" t="s">
        <v>69</v>
      </c>
      <c r="D29" s="2" t="s">
        <v>207</v>
      </c>
      <c r="E29" s="7">
        <v>44844</v>
      </c>
      <c r="F29" s="2" t="s">
        <v>106</v>
      </c>
      <c r="G29" s="142">
        <v>133000</v>
      </c>
      <c r="H29" s="142">
        <v>3817.1</v>
      </c>
      <c r="I29" s="142">
        <v>19867.79</v>
      </c>
      <c r="J29" s="142">
        <v>4043.2</v>
      </c>
      <c r="K29" s="142">
        <v>3087.5</v>
      </c>
      <c r="L29" s="142">
        <v>30815.59</v>
      </c>
      <c r="M29" s="142">
        <v>102184.41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</row>
    <row r="30" spans="1:237" s="37" customFormat="1" x14ac:dyDescent="0.25">
      <c r="A30" s="48" t="s">
        <v>102</v>
      </c>
      <c r="B30" s="68">
        <v>1</v>
      </c>
      <c r="G30" s="175">
        <f t="shared" ref="G30:M30" si="3">SUM(G29)</f>
        <v>133000</v>
      </c>
      <c r="H30" s="175">
        <f t="shared" si="3"/>
        <v>3817.1</v>
      </c>
      <c r="I30" s="175">
        <f t="shared" si="3"/>
        <v>19867.79</v>
      </c>
      <c r="J30" s="175">
        <f t="shared" si="3"/>
        <v>4043.2</v>
      </c>
      <c r="K30" s="175">
        <f>SUM(K29)</f>
        <v>3087.5</v>
      </c>
      <c r="L30" s="175">
        <f t="shared" si="3"/>
        <v>30815.59</v>
      </c>
      <c r="M30" s="175">
        <f t="shared" si="3"/>
        <v>102184.41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</row>
    <row r="31" spans="1:237" s="30" customFormat="1" x14ac:dyDescent="0.25">
      <c r="B31" s="13"/>
      <c r="C31" s="14"/>
      <c r="D31" s="14"/>
      <c r="G31" s="173"/>
      <c r="H31" s="123"/>
      <c r="I31" s="173"/>
      <c r="J31" s="173"/>
      <c r="K31" s="173"/>
      <c r="L31" s="173"/>
      <c r="M31" s="12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</row>
    <row r="32" spans="1:237" s="30" customFormat="1" x14ac:dyDescent="0.25">
      <c r="A32" s="30" t="s">
        <v>217</v>
      </c>
      <c r="B32" s="13"/>
      <c r="C32" s="14"/>
      <c r="D32" s="14"/>
      <c r="G32" s="173"/>
      <c r="H32" s="123"/>
      <c r="I32" s="173"/>
      <c r="J32" s="173"/>
      <c r="K32" s="173"/>
      <c r="L32" s="173"/>
      <c r="M32" s="12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</row>
    <row r="33" spans="1:237" s="33" customFormat="1" x14ac:dyDescent="0.25">
      <c r="A33" s="33" t="s">
        <v>218</v>
      </c>
      <c r="B33" s="12" t="s">
        <v>53</v>
      </c>
      <c r="C33" s="15" t="s">
        <v>70</v>
      </c>
      <c r="D33" s="15" t="s">
        <v>207</v>
      </c>
      <c r="E33" s="16">
        <v>44805</v>
      </c>
      <c r="F33" s="82" t="s">
        <v>106</v>
      </c>
      <c r="G33" s="142">
        <v>89500</v>
      </c>
      <c r="H33" s="142">
        <v>2568.65</v>
      </c>
      <c r="I33" s="142">
        <v>9635.51</v>
      </c>
      <c r="J33" s="142">
        <v>2720.8</v>
      </c>
      <c r="K33" s="142">
        <v>25</v>
      </c>
      <c r="L33" s="142">
        <v>14949.96</v>
      </c>
      <c r="M33" s="142">
        <v>74550.039999999994</v>
      </c>
    </row>
    <row r="34" spans="1:237" s="31" customFormat="1" x14ac:dyDescent="0.25">
      <c r="A34" s="48" t="s">
        <v>14</v>
      </c>
      <c r="B34" s="68">
        <v>1</v>
      </c>
      <c r="C34" s="68"/>
      <c r="D34" s="68"/>
      <c r="E34" s="48"/>
      <c r="F34" s="48"/>
      <c r="G34" s="172">
        <f t="shared" ref="G34:M34" si="4">G33</f>
        <v>89500</v>
      </c>
      <c r="H34" s="107">
        <f t="shared" si="4"/>
        <v>2568.65</v>
      </c>
      <c r="I34" s="172">
        <f>I33</f>
        <v>9635.51</v>
      </c>
      <c r="J34" s="172">
        <f t="shared" si="4"/>
        <v>2720.8</v>
      </c>
      <c r="K34" s="172">
        <f>K33</f>
        <v>25</v>
      </c>
      <c r="L34" s="172">
        <f t="shared" si="4"/>
        <v>14949.96</v>
      </c>
      <c r="M34" s="107">
        <f t="shared" si="4"/>
        <v>74550.039999999994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237" s="30" customFormat="1" x14ac:dyDescent="0.25">
      <c r="B35" s="13"/>
      <c r="C35" s="13"/>
      <c r="D35" s="13"/>
      <c r="G35" s="173"/>
      <c r="H35" s="123"/>
      <c r="I35" s="173"/>
      <c r="J35" s="173"/>
      <c r="K35" s="173"/>
      <c r="L35" s="173"/>
      <c r="M35" s="123"/>
    </row>
    <row r="36" spans="1:237" s="30" customFormat="1" x14ac:dyDescent="0.25">
      <c r="A36" s="30" t="s">
        <v>22</v>
      </c>
      <c r="B36" s="13"/>
      <c r="C36" s="14"/>
      <c r="D36" s="14"/>
      <c r="G36" s="173"/>
      <c r="H36" s="123"/>
      <c r="I36" s="173"/>
      <c r="J36" s="173"/>
      <c r="K36" s="173"/>
      <c r="L36" s="173"/>
      <c r="M36" s="12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</row>
    <row r="37" spans="1:237" s="33" customFormat="1" x14ac:dyDescent="0.25">
      <c r="A37" s="33" t="s">
        <v>52</v>
      </c>
      <c r="B37" s="12" t="s">
        <v>53</v>
      </c>
      <c r="C37" s="15" t="s">
        <v>70</v>
      </c>
      <c r="D37" s="15" t="s">
        <v>207</v>
      </c>
      <c r="E37" s="7">
        <v>44244</v>
      </c>
      <c r="F37" s="7" t="s">
        <v>106</v>
      </c>
      <c r="G37" s="142">
        <v>133000</v>
      </c>
      <c r="H37" s="142">
        <v>3817.1</v>
      </c>
      <c r="I37" s="142">
        <v>19111.57</v>
      </c>
      <c r="J37" s="142">
        <v>4043.2</v>
      </c>
      <c r="K37" s="142">
        <v>16179.89</v>
      </c>
      <c r="L37" s="142">
        <v>43151.76</v>
      </c>
      <c r="M37" s="142">
        <v>89848.24</v>
      </c>
    </row>
    <row r="38" spans="1:237" x14ac:dyDescent="0.25">
      <c r="A38" s="48" t="s">
        <v>14</v>
      </c>
      <c r="B38" s="68">
        <v>1</v>
      </c>
      <c r="C38" s="54"/>
      <c r="D38" s="54"/>
      <c r="E38" s="48"/>
      <c r="F38" s="48" t="s">
        <v>185</v>
      </c>
      <c r="G38" s="172">
        <f>G37</f>
        <v>133000</v>
      </c>
      <c r="H38" s="107">
        <f t="shared" ref="H38:M38" si="5">H37</f>
        <v>3817.1</v>
      </c>
      <c r="I38" s="172">
        <f>I37</f>
        <v>19111.57</v>
      </c>
      <c r="J38" s="172">
        <f t="shared" si="5"/>
        <v>4043.2</v>
      </c>
      <c r="K38" s="172">
        <f>K37</f>
        <v>16179.89</v>
      </c>
      <c r="L38" s="172">
        <f t="shared" si="5"/>
        <v>43151.76</v>
      </c>
      <c r="M38" s="107">
        <f t="shared" si="5"/>
        <v>89848.24</v>
      </c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</row>
    <row r="39" spans="1:237" x14ac:dyDescent="0.25">
      <c r="G39" s="174"/>
      <c r="H39" s="106"/>
      <c r="I39" s="174"/>
      <c r="J39" s="174"/>
      <c r="K39" s="174"/>
      <c r="L39" s="174"/>
      <c r="M39" s="106"/>
    </row>
    <row r="40" spans="1:237" s="33" customFormat="1" x14ac:dyDescent="0.25">
      <c r="A40" s="30" t="s">
        <v>149</v>
      </c>
      <c r="B40" s="13"/>
      <c r="C40" s="14"/>
      <c r="D40" s="14"/>
      <c r="E40" s="30"/>
      <c r="F40" s="30"/>
      <c r="G40" s="173"/>
      <c r="H40" s="123"/>
      <c r="I40" s="173"/>
      <c r="J40" s="173"/>
      <c r="K40" s="173"/>
      <c r="L40" s="173"/>
      <c r="M40" s="123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</row>
    <row r="41" spans="1:237" x14ac:dyDescent="0.25">
      <c r="A41" s="33" t="s">
        <v>34</v>
      </c>
      <c r="B41" s="3" t="s">
        <v>231</v>
      </c>
      <c r="C41" s="5" t="s">
        <v>70</v>
      </c>
      <c r="D41" s="5" t="s">
        <v>207</v>
      </c>
      <c r="E41" s="7">
        <v>44276</v>
      </c>
      <c r="F41" s="8" t="s">
        <v>106</v>
      </c>
      <c r="G41" s="142">
        <v>40000</v>
      </c>
      <c r="H41" s="142">
        <v>1148</v>
      </c>
      <c r="I41" s="142">
        <v>442.65</v>
      </c>
      <c r="J41" s="142">
        <v>1216</v>
      </c>
      <c r="K41" s="142">
        <v>815</v>
      </c>
      <c r="L41" s="142">
        <v>3621.65</v>
      </c>
      <c r="M41" s="142">
        <v>36378.35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</row>
    <row r="42" spans="1:237" s="29" customFormat="1" x14ac:dyDescent="0.25">
      <c r="A42" s="4" t="s">
        <v>88</v>
      </c>
      <c r="B42" s="3" t="s">
        <v>231</v>
      </c>
      <c r="C42" s="2" t="s">
        <v>70</v>
      </c>
      <c r="D42" s="2" t="s">
        <v>207</v>
      </c>
      <c r="E42" s="8">
        <v>44348</v>
      </c>
      <c r="F42" s="8" t="s">
        <v>106</v>
      </c>
      <c r="G42" s="142">
        <v>40000</v>
      </c>
      <c r="H42" s="142">
        <v>1148</v>
      </c>
      <c r="I42" s="142">
        <v>442.65</v>
      </c>
      <c r="J42" s="142">
        <v>1216</v>
      </c>
      <c r="K42" s="142">
        <v>5529</v>
      </c>
      <c r="L42" s="142">
        <v>8335.65</v>
      </c>
      <c r="M42" s="142">
        <v>31664.35</v>
      </c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x14ac:dyDescent="0.25">
      <c r="A43" t="s">
        <v>76</v>
      </c>
      <c r="B43" s="3" t="s">
        <v>77</v>
      </c>
      <c r="C43" s="5" t="s">
        <v>69</v>
      </c>
      <c r="D43" s="5" t="s">
        <v>207</v>
      </c>
      <c r="E43" s="7">
        <v>44287</v>
      </c>
      <c r="F43" s="8" t="s">
        <v>106</v>
      </c>
      <c r="G43" s="142">
        <v>44000</v>
      </c>
      <c r="H43" s="142">
        <v>1262.8</v>
      </c>
      <c r="I43" s="142">
        <v>1007.19</v>
      </c>
      <c r="J43" s="142">
        <v>1337.6</v>
      </c>
      <c r="K43" s="142">
        <v>25</v>
      </c>
      <c r="L43" s="142">
        <v>3632.59</v>
      </c>
      <c r="M43" s="142">
        <v>40367.410000000003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237" s="29" customFormat="1" x14ac:dyDescent="0.25">
      <c r="A44" s="48" t="s">
        <v>14</v>
      </c>
      <c r="B44" s="68">
        <v>3</v>
      </c>
      <c r="C44" s="54"/>
      <c r="D44" s="54"/>
      <c r="E44" s="48"/>
      <c r="F44" s="48"/>
      <c r="G44" s="172">
        <f>G43+G42+G41</f>
        <v>124000</v>
      </c>
      <c r="H44" s="107">
        <f>H43+H42+H41</f>
        <v>3558.8</v>
      </c>
      <c r="I44" s="172">
        <f>I43+I42+I41</f>
        <v>1892.4900000000002</v>
      </c>
      <c r="J44" s="172">
        <f>SUM(J41:J43)</f>
        <v>3769.6</v>
      </c>
      <c r="K44" s="172">
        <f>SUM(K41:K43)</f>
        <v>6369</v>
      </c>
      <c r="L44" s="172">
        <f>SUM(L41:L43)</f>
        <v>15589.89</v>
      </c>
      <c r="M44" s="107">
        <f>SUM(M41:M43)</f>
        <v>108410.11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1:237" s="29" customFormat="1" x14ac:dyDescent="0.25">
      <c r="B45" s="11"/>
      <c r="C45" s="9"/>
      <c r="D45" s="9"/>
      <c r="G45" s="117"/>
      <c r="H45" s="116"/>
      <c r="I45" s="117"/>
      <c r="J45" s="117"/>
      <c r="K45" s="117"/>
      <c r="L45" s="117"/>
      <c r="M45" s="11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</row>
    <row r="46" spans="1:237" s="29" customFormat="1" x14ac:dyDescent="0.25">
      <c r="A46" s="28" t="s">
        <v>51</v>
      </c>
      <c r="B46" s="28"/>
      <c r="C46" s="28"/>
      <c r="D46" s="28"/>
      <c r="E46" s="28"/>
      <c r="F46" s="28"/>
      <c r="G46" s="117"/>
      <c r="H46" s="116"/>
      <c r="I46" s="117"/>
      <c r="J46" s="117"/>
      <c r="K46" s="117"/>
      <c r="L46" s="117"/>
      <c r="M46" s="11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</row>
    <row r="47" spans="1:237" s="29" customFormat="1" x14ac:dyDescent="0.25">
      <c r="A47" s="4" t="s">
        <v>37</v>
      </c>
      <c r="B47" s="2" t="s">
        <v>215</v>
      </c>
      <c r="C47" s="5" t="s">
        <v>69</v>
      </c>
      <c r="D47" s="5" t="s">
        <v>207</v>
      </c>
      <c r="E47" s="7">
        <v>44276</v>
      </c>
      <c r="F47" s="8" t="s">
        <v>106</v>
      </c>
      <c r="G47" s="142">
        <v>40000</v>
      </c>
      <c r="H47" s="142">
        <v>1148</v>
      </c>
      <c r="I47" s="142">
        <v>442.65</v>
      </c>
      <c r="J47" s="142">
        <v>1216</v>
      </c>
      <c r="K47" s="142">
        <v>3685.5</v>
      </c>
      <c r="L47" s="142">
        <v>6492.15</v>
      </c>
      <c r="M47" s="142">
        <v>33507.85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9" customFormat="1" x14ac:dyDescent="0.25">
      <c r="A48" s="48" t="s">
        <v>14</v>
      </c>
      <c r="B48" s="68">
        <v>1</v>
      </c>
      <c r="C48" s="54"/>
      <c r="D48" s="54"/>
      <c r="E48" s="48"/>
      <c r="F48" s="48"/>
      <c r="G48" s="172">
        <f>SUM(G47:G47)</f>
        <v>40000</v>
      </c>
      <c r="H48" s="107">
        <f>SUM(H47:H47)</f>
        <v>1148</v>
      </c>
      <c r="I48" s="172">
        <f>SUM(I47:I47)</f>
        <v>442.65</v>
      </c>
      <c r="J48" s="172">
        <f>SUM(J47:J47)</f>
        <v>1216</v>
      </c>
      <c r="K48" s="172">
        <f>+K47</f>
        <v>3685.5</v>
      </c>
      <c r="L48" s="172">
        <f>SUM(L47:L47)</f>
        <v>6492.15</v>
      </c>
      <c r="M48" s="107">
        <f>SUM(M47:M47)</f>
        <v>33507.85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9" customFormat="1" x14ac:dyDescent="0.25">
      <c r="B49" s="11"/>
      <c r="G49" s="117"/>
      <c r="H49" s="116"/>
      <c r="I49" s="117"/>
      <c r="J49" s="117"/>
      <c r="K49" s="117"/>
      <c r="L49" s="117"/>
      <c r="M49" s="116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237" s="3" customFormat="1" x14ac:dyDescent="0.25">
      <c r="A50" s="28" t="s">
        <v>54</v>
      </c>
      <c r="B50" s="2"/>
      <c r="C50" s="2"/>
      <c r="D50" s="2"/>
      <c r="E50" s="2"/>
      <c r="F50" s="2"/>
      <c r="G50" s="174"/>
      <c r="H50" s="106"/>
      <c r="I50" s="174"/>
      <c r="J50" s="174"/>
      <c r="K50" s="174"/>
      <c r="L50" s="174"/>
      <c r="M50" s="106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9" customFormat="1" x14ac:dyDescent="0.25">
      <c r="A51" s="4" t="s">
        <v>35</v>
      </c>
      <c r="B51" s="2" t="s">
        <v>36</v>
      </c>
      <c r="C51" s="5" t="s">
        <v>70</v>
      </c>
      <c r="D51" s="5" t="s">
        <v>207</v>
      </c>
      <c r="E51" s="7">
        <v>44276</v>
      </c>
      <c r="F51" s="8" t="s">
        <v>106</v>
      </c>
      <c r="G51" s="142">
        <v>40000</v>
      </c>
      <c r="H51" s="142">
        <v>1148</v>
      </c>
      <c r="I51" s="142">
        <v>215.78</v>
      </c>
      <c r="J51" s="142">
        <v>1216</v>
      </c>
      <c r="K51" s="142">
        <v>1637.45</v>
      </c>
      <c r="L51" s="142">
        <v>4217.2299999999996</v>
      </c>
      <c r="M51" s="142">
        <v>35782.769999999997</v>
      </c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9" customFormat="1" x14ac:dyDescent="0.25">
      <c r="A52" s="48" t="s">
        <v>14</v>
      </c>
      <c r="B52" s="68">
        <v>1</v>
      </c>
      <c r="C52" s="54"/>
      <c r="D52" s="54"/>
      <c r="E52" s="48"/>
      <c r="F52" s="48"/>
      <c r="G52" s="172">
        <f>SUM(G51)</f>
        <v>40000</v>
      </c>
      <c r="H52" s="107">
        <f>SUM(H51)</f>
        <v>1148</v>
      </c>
      <c r="I52" s="172">
        <f>SUM(I51)</f>
        <v>215.78</v>
      </c>
      <c r="J52" s="172">
        <f>SUM(J51)</f>
        <v>1216</v>
      </c>
      <c r="K52" s="172">
        <f>K51</f>
        <v>1637.45</v>
      </c>
      <c r="L52" s="172">
        <f>SUM(L51)</f>
        <v>4217.2299999999996</v>
      </c>
      <c r="M52" s="107">
        <f>SUM(M51:M51)</f>
        <v>35782.769999999997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9" customFormat="1" x14ac:dyDescent="0.25">
      <c r="B53" s="11"/>
      <c r="G53" s="117"/>
      <c r="H53" s="116"/>
      <c r="I53" s="117"/>
      <c r="J53" s="117"/>
      <c r="K53" s="117"/>
      <c r="L53" s="117"/>
      <c r="M53" s="11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9" customFormat="1" x14ac:dyDescent="0.25">
      <c r="A54" s="28" t="s">
        <v>55</v>
      </c>
      <c r="B54" s="28"/>
      <c r="C54" s="28"/>
      <c r="D54" s="28"/>
      <c r="E54" s="28"/>
      <c r="F54" s="28"/>
      <c r="G54" s="117"/>
      <c r="H54" s="116"/>
      <c r="I54" s="117"/>
      <c r="J54" s="117"/>
      <c r="K54" s="117"/>
      <c r="L54" s="117"/>
      <c r="M54" s="11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s="29" customFormat="1" x14ac:dyDescent="0.25">
      <c r="A55" s="4" t="s">
        <v>18</v>
      </c>
      <c r="B55" s="2" t="s">
        <v>216</v>
      </c>
      <c r="C55" s="5" t="s">
        <v>70</v>
      </c>
      <c r="D55" s="5" t="s">
        <v>207</v>
      </c>
      <c r="E55" s="8">
        <v>44256</v>
      </c>
      <c r="F55" s="8" t="s">
        <v>106</v>
      </c>
      <c r="G55" s="142">
        <v>40000</v>
      </c>
      <c r="H55" s="142">
        <v>1148</v>
      </c>
      <c r="I55" s="142">
        <v>442.65</v>
      </c>
      <c r="J55" s="142">
        <v>1216</v>
      </c>
      <c r="K55" s="142">
        <v>3473.4</v>
      </c>
      <c r="L55" s="142">
        <v>6280.05</v>
      </c>
      <c r="M55" s="142">
        <v>33719.949999999997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1:237" s="29" customFormat="1" ht="14.25" customHeight="1" x14ac:dyDescent="0.25">
      <c r="A56" s="48" t="s">
        <v>14</v>
      </c>
      <c r="B56" s="68">
        <v>1</v>
      </c>
      <c r="C56" s="54"/>
      <c r="D56" s="54"/>
      <c r="E56" s="48"/>
      <c r="F56" s="48"/>
      <c r="G56" s="172">
        <f>SUM(G55:G55)</f>
        <v>40000</v>
      </c>
      <c r="H56" s="107">
        <f t="shared" ref="H56:L56" si="6">SUM(H55:H55)</f>
        <v>1148</v>
      </c>
      <c r="I56" s="172">
        <f>SUM(I55:I55)</f>
        <v>442.65</v>
      </c>
      <c r="J56" s="172">
        <f t="shared" si="6"/>
        <v>1216</v>
      </c>
      <c r="K56" s="172">
        <f>SUM(K55:K55)</f>
        <v>3473.4</v>
      </c>
      <c r="L56" s="172">
        <f t="shared" si="6"/>
        <v>6280.05</v>
      </c>
      <c r="M56" s="107">
        <f>SUM(M55:M55)</f>
        <v>33719.949999999997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1:237" s="29" customFormat="1" x14ac:dyDescent="0.25">
      <c r="B57" s="11"/>
      <c r="C57" s="9"/>
      <c r="D57" s="9"/>
      <c r="G57" s="117"/>
      <c r="H57" s="116"/>
      <c r="I57" s="117"/>
      <c r="J57" s="117"/>
      <c r="K57" s="117"/>
      <c r="L57" s="117"/>
      <c r="M57" s="11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1:237" s="29" customFormat="1" x14ac:dyDescent="0.25">
      <c r="A58" s="28" t="s">
        <v>57</v>
      </c>
      <c r="B58" s="11"/>
      <c r="C58" s="9"/>
      <c r="D58" s="9"/>
      <c r="G58" s="117"/>
      <c r="H58" s="116"/>
      <c r="I58" s="117"/>
      <c r="J58" s="117"/>
      <c r="K58" s="142"/>
      <c r="L58" s="117"/>
      <c r="M58" s="11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1:237" s="29" customFormat="1" x14ac:dyDescent="0.25">
      <c r="A59" s="4" t="s">
        <v>23</v>
      </c>
      <c r="B59" s="2" t="s">
        <v>229</v>
      </c>
      <c r="C59" s="5" t="s">
        <v>70</v>
      </c>
      <c r="D59" s="5" t="s">
        <v>207</v>
      </c>
      <c r="E59" s="8">
        <v>44245</v>
      </c>
      <c r="F59" s="8" t="s">
        <v>106</v>
      </c>
      <c r="G59" s="142">
        <v>165000</v>
      </c>
      <c r="H59" s="142">
        <v>4735.5</v>
      </c>
      <c r="I59" s="142">
        <v>27413.040000000001</v>
      </c>
      <c r="J59" s="142">
        <v>4943.8</v>
      </c>
      <c r="K59" s="142">
        <v>25</v>
      </c>
      <c r="L59" s="142">
        <v>37117.339999999997</v>
      </c>
      <c r="M59" s="142">
        <v>127882.66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7" x14ac:dyDescent="0.25">
      <c r="A60" s="48" t="s">
        <v>14</v>
      </c>
      <c r="B60" s="68">
        <v>1</v>
      </c>
      <c r="C60" s="54"/>
      <c r="D60" s="54"/>
      <c r="E60" s="48"/>
      <c r="F60" s="48"/>
      <c r="G60" s="172">
        <f>SUM(G59:G59)</f>
        <v>165000</v>
      </c>
      <c r="H60" s="107">
        <f t="shared" ref="H60" si="7">SUM(H59:H59)</f>
        <v>4735.5</v>
      </c>
      <c r="I60" s="172">
        <f>SUM(I59)</f>
        <v>27413.040000000001</v>
      </c>
      <c r="J60" s="172">
        <f t="shared" ref="J60:L60" si="8">SUM(J59:J59)</f>
        <v>4943.8</v>
      </c>
      <c r="K60" s="172">
        <f>SUM(K59:K59)</f>
        <v>25</v>
      </c>
      <c r="L60" s="172">
        <f t="shared" si="8"/>
        <v>37117.339999999997</v>
      </c>
      <c r="M60" s="107">
        <f>SUM(M59:M59)</f>
        <v>127882.66</v>
      </c>
    </row>
    <row r="61" spans="1:237" x14ac:dyDescent="0.25">
      <c r="A61" s="29"/>
      <c r="B61" s="11"/>
      <c r="C61" s="9"/>
      <c r="D61" s="9"/>
      <c r="E61" s="29"/>
      <c r="F61" s="29"/>
      <c r="G61" s="117"/>
      <c r="H61" s="116"/>
      <c r="I61" s="117"/>
      <c r="J61" s="117"/>
      <c r="K61" s="117"/>
      <c r="L61" s="117"/>
      <c r="M61" s="116"/>
    </row>
    <row r="62" spans="1:237" s="29" customFormat="1" x14ac:dyDescent="0.25">
      <c r="A62" s="28" t="s">
        <v>58</v>
      </c>
      <c r="B62" s="11"/>
      <c r="C62" s="9"/>
      <c r="D62" s="9"/>
      <c r="G62" s="117"/>
      <c r="H62" s="116"/>
      <c r="I62" s="117"/>
      <c r="J62" s="117"/>
      <c r="K62" s="117"/>
      <c r="L62" s="117"/>
      <c r="M62" s="116"/>
      <c r="P62"/>
      <c r="Q62"/>
      <c r="R62"/>
      <c r="S62"/>
      <c r="T62"/>
      <c r="U62"/>
      <c r="V62"/>
      <c r="W62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</row>
    <row r="63" spans="1:237" s="29" customFormat="1" x14ac:dyDescent="0.25">
      <c r="A63" s="4" t="s">
        <v>24</v>
      </c>
      <c r="B63" s="2" t="s">
        <v>20</v>
      </c>
      <c r="C63" s="5" t="s">
        <v>70</v>
      </c>
      <c r="D63" s="5" t="s">
        <v>207</v>
      </c>
      <c r="E63" s="8">
        <v>44268</v>
      </c>
      <c r="F63" s="8" t="s">
        <v>106</v>
      </c>
      <c r="G63" s="142">
        <v>133000</v>
      </c>
      <c r="H63" s="142">
        <v>3817.1</v>
      </c>
      <c r="I63" s="142">
        <v>19489.68</v>
      </c>
      <c r="J63" s="142">
        <v>4043.2</v>
      </c>
      <c r="K63" s="142">
        <v>4019.45</v>
      </c>
      <c r="L63" s="142">
        <v>31369.43</v>
      </c>
      <c r="M63" s="142">
        <v>101630.57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237" s="29" customFormat="1" x14ac:dyDescent="0.25">
      <c r="A64" s="4" t="s">
        <v>59</v>
      </c>
      <c r="B64" s="2" t="s">
        <v>60</v>
      </c>
      <c r="C64" s="5" t="s">
        <v>70</v>
      </c>
      <c r="D64" s="5" t="s">
        <v>207</v>
      </c>
      <c r="E64" s="8">
        <v>44242</v>
      </c>
      <c r="F64" s="8" t="s">
        <v>106</v>
      </c>
      <c r="G64" s="142">
        <v>37000</v>
      </c>
      <c r="H64" s="142">
        <v>1061.9000000000001</v>
      </c>
      <c r="I64" s="142">
        <v>19.25</v>
      </c>
      <c r="J64" s="142">
        <v>1124.8</v>
      </c>
      <c r="K64" s="142">
        <v>25</v>
      </c>
      <c r="L64" s="142">
        <v>2230.9499999999998</v>
      </c>
      <c r="M64" s="142">
        <v>34769.050000000003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669" s="30" customFormat="1" ht="15.75" customHeight="1" x14ac:dyDescent="0.25">
      <c r="A65" s="48" t="s">
        <v>14</v>
      </c>
      <c r="B65" s="68">
        <v>2</v>
      </c>
      <c r="C65" s="54"/>
      <c r="D65" s="54"/>
      <c r="E65" s="48"/>
      <c r="F65" s="48"/>
      <c r="G65" s="172">
        <f>SUM(G63:G64)</f>
        <v>170000</v>
      </c>
      <c r="H65" s="107">
        <f t="shared" ref="H65" si="9">SUM(H63:H64)</f>
        <v>4879</v>
      </c>
      <c r="I65" s="172">
        <f>SUM(I63:I64)</f>
        <v>19508.93</v>
      </c>
      <c r="J65" s="172">
        <f t="shared" ref="J65:L65" si="10">SUM(J63:J64)</f>
        <v>5168</v>
      </c>
      <c r="K65" s="172">
        <f>SUM(K63:K64)</f>
        <v>4044.45</v>
      </c>
      <c r="L65" s="172">
        <f t="shared" si="10"/>
        <v>33600.379999999997</v>
      </c>
      <c r="M65" s="107">
        <f>SUM(M63:M64)</f>
        <v>136399.62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669" ht="18" customHeight="1" x14ac:dyDescent="0.25">
      <c r="A66" s="29"/>
      <c r="B66" s="11"/>
      <c r="C66" s="9"/>
      <c r="D66" s="9"/>
      <c r="E66" s="29"/>
      <c r="F66" s="29"/>
      <c r="G66" s="117"/>
      <c r="H66" s="116"/>
      <c r="I66" s="117"/>
      <c r="J66" s="117"/>
      <c r="K66" s="117"/>
      <c r="L66" s="117"/>
      <c r="M66" s="116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0"/>
      <c r="AR66" s="30"/>
      <c r="AS66" s="30"/>
      <c r="AT66" s="30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</row>
    <row r="67" spans="1:669" ht="12.75" customHeight="1" x14ac:dyDescent="0.25">
      <c r="A67" s="29" t="s">
        <v>116</v>
      </c>
      <c r="B67" s="28"/>
      <c r="C67" s="28"/>
      <c r="D67" s="28"/>
      <c r="E67" s="28"/>
      <c r="F67" s="28"/>
      <c r="G67" s="117"/>
      <c r="H67" s="116"/>
      <c r="I67" s="117"/>
      <c r="J67" s="117"/>
      <c r="K67" s="117"/>
      <c r="L67" s="117"/>
      <c r="M67" s="116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30"/>
      <c r="AR67" s="30"/>
      <c r="AS67" s="30"/>
      <c r="AT67" s="30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</row>
    <row r="68" spans="1:669" ht="18" customHeight="1" x14ac:dyDescent="0.25">
      <c r="A68" s="4" t="s">
        <v>25</v>
      </c>
      <c r="B68" s="2" t="s">
        <v>53</v>
      </c>
      <c r="C68" s="5" t="s">
        <v>70</v>
      </c>
      <c r="D68" s="5" t="s">
        <v>207</v>
      </c>
      <c r="E68" s="8">
        <v>44268</v>
      </c>
      <c r="F68" s="8" t="s">
        <v>106</v>
      </c>
      <c r="G68" s="142">
        <v>75000</v>
      </c>
      <c r="H68" s="142">
        <v>2152.5</v>
      </c>
      <c r="I68" s="142">
        <v>6309.38</v>
      </c>
      <c r="J68" s="142">
        <v>2280</v>
      </c>
      <c r="K68" s="142">
        <v>125</v>
      </c>
      <c r="L68" s="142">
        <v>10866.88</v>
      </c>
      <c r="M68" s="142">
        <v>64133.120000000003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</row>
    <row r="69" spans="1:669" ht="18" customHeight="1" x14ac:dyDescent="0.25">
      <c r="A69" s="48" t="s">
        <v>14</v>
      </c>
      <c r="B69" s="68">
        <v>1</v>
      </c>
      <c r="C69" s="54"/>
      <c r="D69" s="54"/>
      <c r="E69" s="48"/>
      <c r="F69" s="48"/>
      <c r="G69" s="172">
        <f>SUM(G68:G68)</f>
        <v>75000</v>
      </c>
      <c r="H69" s="107">
        <f t="shared" ref="H69" si="11">SUM(H68:H68)</f>
        <v>2152.5</v>
      </c>
      <c r="I69" s="172">
        <f>SUM(I68:I68)</f>
        <v>6309.38</v>
      </c>
      <c r="J69" s="172">
        <f t="shared" ref="J69" si="12">SUM(J68:J68)</f>
        <v>2280</v>
      </c>
      <c r="K69" s="172">
        <f>K68</f>
        <v>125</v>
      </c>
      <c r="L69" s="172">
        <f t="shared" ref="L69" si="13">SUM(L68:L68)</f>
        <v>10866.88</v>
      </c>
      <c r="M69" s="107">
        <f>SUM(M68:M68)</f>
        <v>64133.120000000003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0"/>
      <c r="AR69" s="30"/>
      <c r="AS69" s="30"/>
      <c r="AT69" s="30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</row>
    <row r="70" spans="1:669" ht="18" customHeight="1" x14ac:dyDescent="0.25">
      <c r="A70" s="29"/>
      <c r="B70" s="11"/>
      <c r="C70" s="9"/>
      <c r="D70" s="9"/>
      <c r="E70" s="29"/>
      <c r="F70" s="29"/>
      <c r="G70" s="117"/>
      <c r="H70" s="116"/>
      <c r="I70" s="117"/>
      <c r="J70" s="117"/>
      <c r="K70" s="117"/>
      <c r="L70" s="117"/>
      <c r="M70" s="116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669" s="30" customFormat="1" x14ac:dyDescent="0.25">
      <c r="A71" s="28" t="s">
        <v>61</v>
      </c>
      <c r="B71" s="11"/>
      <c r="C71" s="9"/>
      <c r="D71" s="9"/>
      <c r="E71" s="29"/>
      <c r="F71" s="29"/>
      <c r="G71" s="117"/>
      <c r="H71" s="116"/>
      <c r="I71" s="117"/>
      <c r="J71" s="117"/>
      <c r="K71" s="117"/>
      <c r="L71" s="117"/>
      <c r="M71" s="116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1:669" s="30" customFormat="1" x14ac:dyDescent="0.25">
      <c r="A72" s="26" t="s">
        <v>19</v>
      </c>
      <c r="B72" s="2" t="s">
        <v>20</v>
      </c>
      <c r="C72" s="5" t="s">
        <v>70</v>
      </c>
      <c r="D72" s="5" t="s">
        <v>207</v>
      </c>
      <c r="E72" s="8">
        <v>44256</v>
      </c>
      <c r="F72" s="8" t="s">
        <v>106</v>
      </c>
      <c r="G72" s="142">
        <v>133000</v>
      </c>
      <c r="H72" s="142">
        <v>3817.1</v>
      </c>
      <c r="I72" s="142">
        <v>19867.79</v>
      </c>
      <c r="J72" s="142">
        <v>4043.2</v>
      </c>
      <c r="K72" s="142">
        <v>25</v>
      </c>
      <c r="L72" s="142">
        <v>27753.09</v>
      </c>
      <c r="M72" s="142">
        <v>105246.91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</row>
    <row r="73" spans="1:669" s="30" customFormat="1" x14ac:dyDescent="0.25">
      <c r="A73" s="48" t="s">
        <v>14</v>
      </c>
      <c r="B73" s="68">
        <v>1</v>
      </c>
      <c r="C73" s="54"/>
      <c r="D73" s="54"/>
      <c r="E73" s="48"/>
      <c r="F73" s="48"/>
      <c r="G73" s="172">
        <f>SUM(G72:G72)</f>
        <v>133000</v>
      </c>
      <c r="H73" s="107">
        <f t="shared" ref="H73" si="14">SUM(H72:H72)</f>
        <v>3817.1</v>
      </c>
      <c r="I73" s="172">
        <f>SUM(I72:I72)</f>
        <v>19867.79</v>
      </c>
      <c r="J73" s="172">
        <f t="shared" ref="J73:L73" si="15">SUM(J72:J72)</f>
        <v>4043.2</v>
      </c>
      <c r="K73" s="172">
        <f>SUM(K72:K72)</f>
        <v>25</v>
      </c>
      <c r="L73" s="172">
        <f t="shared" si="15"/>
        <v>27753.09</v>
      </c>
      <c r="M73" s="107">
        <f>G73-L73</f>
        <v>105246.91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1:669" x14ac:dyDescent="0.25">
      <c r="A74" s="29"/>
      <c r="B74" s="11"/>
      <c r="C74" s="9"/>
      <c r="D74" s="9"/>
      <c r="E74" s="29"/>
      <c r="F74" s="29"/>
      <c r="G74" s="117"/>
      <c r="H74" s="116"/>
      <c r="I74" s="117"/>
      <c r="J74" s="117"/>
      <c r="K74" s="117"/>
      <c r="L74" s="117"/>
      <c r="M74" s="116"/>
    </row>
    <row r="75" spans="1:669" x14ac:dyDescent="0.25">
      <c r="A75" s="29" t="s">
        <v>211</v>
      </c>
      <c r="B75" s="11"/>
      <c r="C75" s="9"/>
      <c r="D75" s="9"/>
      <c r="E75" s="29"/>
      <c r="F75" s="29"/>
      <c r="G75" s="117"/>
      <c r="H75" s="116"/>
      <c r="I75" s="117"/>
      <c r="J75" s="117"/>
      <c r="K75" s="117"/>
      <c r="L75" s="117"/>
      <c r="M75" s="116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</row>
    <row r="76" spans="1:669" s="33" customFormat="1" ht="18" customHeight="1" x14ac:dyDescent="0.25">
      <c r="A76" t="s">
        <v>212</v>
      </c>
      <c r="B76" s="3" t="s">
        <v>213</v>
      </c>
      <c r="C76" s="5" t="s">
        <v>69</v>
      </c>
      <c r="D76" s="5" t="s">
        <v>207</v>
      </c>
      <c r="E76" s="7">
        <v>43617</v>
      </c>
      <c r="F76" s="3" t="s">
        <v>106</v>
      </c>
      <c r="G76" s="142">
        <v>57000</v>
      </c>
      <c r="H76" s="142">
        <v>1635.9</v>
      </c>
      <c r="I76" s="142">
        <v>2922.14</v>
      </c>
      <c r="J76" s="142">
        <v>1732.8</v>
      </c>
      <c r="K76" s="142">
        <v>1125</v>
      </c>
      <c r="L76" s="142">
        <v>7415.84</v>
      </c>
      <c r="M76" s="142">
        <v>49584.160000000003</v>
      </c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6"/>
      <c r="IC76" s="3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</row>
    <row r="77" spans="1:669" ht="12.75" customHeight="1" x14ac:dyDescent="0.25">
      <c r="A77" t="s">
        <v>188</v>
      </c>
      <c r="B77" s="3" t="s">
        <v>189</v>
      </c>
      <c r="C77" s="5" t="s">
        <v>70</v>
      </c>
      <c r="D77" s="5" t="s">
        <v>207</v>
      </c>
      <c r="E77" s="7">
        <v>44713</v>
      </c>
      <c r="F77" s="3" t="s">
        <v>106</v>
      </c>
      <c r="G77" s="142">
        <v>40000</v>
      </c>
      <c r="H77" s="142">
        <v>1148</v>
      </c>
      <c r="I77" s="142">
        <v>442.65</v>
      </c>
      <c r="J77" s="142">
        <v>1216</v>
      </c>
      <c r="K77" s="142">
        <v>25</v>
      </c>
      <c r="L77" s="142">
        <v>2831.65</v>
      </c>
      <c r="M77" s="142">
        <v>37168.35</v>
      </c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IB77" s="36"/>
      <c r="IC77" s="36"/>
    </row>
    <row r="78" spans="1:669" s="37" customFormat="1" ht="18" customHeight="1" x14ac:dyDescent="0.25">
      <c r="A78" s="48" t="s">
        <v>14</v>
      </c>
      <c r="B78" s="70">
        <v>2</v>
      </c>
      <c r="C78" s="49"/>
      <c r="D78" s="49"/>
      <c r="E78" s="50"/>
      <c r="F78" s="50"/>
      <c r="G78" s="172">
        <f t="shared" ref="G78:M78" si="16">G76+G77</f>
        <v>97000</v>
      </c>
      <c r="H78" s="107">
        <f t="shared" si="16"/>
        <v>2783.9</v>
      </c>
      <c r="I78" s="172">
        <f>I76+I77</f>
        <v>3364.79</v>
      </c>
      <c r="J78" s="172">
        <f t="shared" si="16"/>
        <v>2948.8</v>
      </c>
      <c r="K78" s="172">
        <f>SUM(K76:K77)</f>
        <v>1150</v>
      </c>
      <c r="L78" s="172">
        <f t="shared" si="16"/>
        <v>10247.49</v>
      </c>
      <c r="M78" s="107">
        <f t="shared" si="16"/>
        <v>86752.510000000009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6"/>
      <c r="IC78" s="36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</row>
    <row r="79" spans="1:669" x14ac:dyDescent="0.25">
      <c r="A79" s="30"/>
      <c r="B79" s="125"/>
      <c r="C79" s="15"/>
      <c r="D79" s="15"/>
      <c r="E79" s="79"/>
      <c r="F79" s="79"/>
      <c r="G79" s="173"/>
      <c r="H79" s="123"/>
      <c r="I79" s="173"/>
      <c r="J79" s="173"/>
      <c r="K79" s="173"/>
      <c r="L79" s="173"/>
      <c r="M79" s="12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</row>
    <row r="80" spans="1:669" s="29" customFormat="1" ht="15.75" x14ac:dyDescent="0.25">
      <c r="A80" s="30" t="s">
        <v>87</v>
      </c>
      <c r="B80" s="11"/>
      <c r="C80" s="9"/>
      <c r="D80" s="9"/>
      <c r="G80" s="174"/>
      <c r="H80" s="106"/>
      <c r="I80" s="174"/>
      <c r="J80" s="174"/>
      <c r="K80" s="174"/>
      <c r="L80" s="174"/>
      <c r="M80" s="17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 s="36"/>
      <c r="IC80" s="36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</row>
    <row r="81" spans="1:669" s="29" customFormat="1" ht="15.75" x14ac:dyDescent="0.25">
      <c r="A81" s="33" t="s">
        <v>80</v>
      </c>
      <c r="B81" s="12" t="s">
        <v>20</v>
      </c>
      <c r="C81" s="15" t="s">
        <v>70</v>
      </c>
      <c r="D81" s="15" t="s">
        <v>207</v>
      </c>
      <c r="E81" s="16">
        <v>44348</v>
      </c>
      <c r="F81" s="8" t="s">
        <v>106</v>
      </c>
      <c r="G81" s="142">
        <v>110000</v>
      </c>
      <c r="H81" s="142">
        <v>3157</v>
      </c>
      <c r="I81" s="142">
        <v>14457.62</v>
      </c>
      <c r="J81" s="142">
        <v>3344</v>
      </c>
      <c r="K81" s="142">
        <v>25</v>
      </c>
      <c r="L81" s="142">
        <v>20983.62</v>
      </c>
      <c r="M81" s="142">
        <v>89016.38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 s="36"/>
      <c r="IC81" s="36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</row>
    <row r="82" spans="1:669" s="29" customFormat="1" ht="15.75" x14ac:dyDescent="0.25">
      <c r="A82" s="31" t="s">
        <v>14</v>
      </c>
      <c r="B82" s="17">
        <v>1</v>
      </c>
      <c r="C82" s="6"/>
      <c r="D82" s="6"/>
      <c r="E82" s="31"/>
      <c r="F82" s="31"/>
      <c r="G82" s="176">
        <f t="shared" ref="G82:L82" si="17">SUM(G81:G81)</f>
        <v>110000</v>
      </c>
      <c r="H82" s="110">
        <f t="shared" si="17"/>
        <v>3157</v>
      </c>
      <c r="I82" s="176">
        <f>SUM(I81:I81)</f>
        <v>14457.62</v>
      </c>
      <c r="J82" s="176">
        <f t="shared" si="17"/>
        <v>3344</v>
      </c>
      <c r="K82" s="176">
        <f>SUM(K81:K81)</f>
        <v>25</v>
      </c>
      <c r="L82" s="176">
        <f t="shared" si="17"/>
        <v>20983.62</v>
      </c>
      <c r="M82" s="110">
        <f>SUM(M81:M81)</f>
        <v>89016.38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 s="36"/>
      <c r="IC82" s="36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</row>
    <row r="83" spans="1:669" s="29" customFormat="1" ht="15.75" x14ac:dyDescent="0.25">
      <c r="B83" s="80"/>
      <c r="C83" s="5"/>
      <c r="D83" s="5"/>
      <c r="E83" s="8"/>
      <c r="F83" s="8"/>
      <c r="G83" s="117"/>
      <c r="H83" s="116"/>
      <c r="I83" s="117"/>
      <c r="J83" s="117"/>
      <c r="K83" s="117"/>
      <c r="L83" s="117"/>
      <c r="M83" s="1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 s="36"/>
      <c r="IC83" s="36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</row>
    <row r="84" spans="1:669" s="29" customFormat="1" ht="15.75" x14ac:dyDescent="0.25">
      <c r="A84" s="28" t="s">
        <v>62</v>
      </c>
      <c r="B84" s="28"/>
      <c r="C84" s="28"/>
      <c r="D84" s="28"/>
      <c r="E84" s="28"/>
      <c r="F84" s="28"/>
      <c r="G84" s="117"/>
      <c r="H84" s="116"/>
      <c r="I84" s="117"/>
      <c r="J84" s="117"/>
      <c r="K84" s="117"/>
      <c r="L84" s="117"/>
      <c r="M84" s="1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 s="36"/>
      <c r="IC84" s="36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</row>
    <row r="85" spans="1:669" ht="18" customHeight="1" x14ac:dyDescent="0.25">
      <c r="A85" s="4" t="s">
        <v>38</v>
      </c>
      <c r="B85" s="2" t="s">
        <v>39</v>
      </c>
      <c r="C85" s="5" t="s">
        <v>70</v>
      </c>
      <c r="D85" s="5" t="s">
        <v>207</v>
      </c>
      <c r="E85" s="8">
        <v>44286</v>
      </c>
      <c r="F85" s="8" t="s">
        <v>106</v>
      </c>
      <c r="G85" s="142">
        <v>50000</v>
      </c>
      <c r="H85" s="142">
        <v>1435</v>
      </c>
      <c r="I85" s="142">
        <v>1854</v>
      </c>
      <c r="J85" s="142">
        <v>1520</v>
      </c>
      <c r="K85" s="142">
        <v>25</v>
      </c>
      <c r="L85" s="142">
        <v>4834</v>
      </c>
      <c r="M85" s="142">
        <v>45166</v>
      </c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IB85" s="36"/>
      <c r="IC85" s="36"/>
    </row>
    <row r="86" spans="1:669" ht="12.75" customHeight="1" x14ac:dyDescent="0.25">
      <c r="A86" s="4" t="s">
        <v>72</v>
      </c>
      <c r="B86" s="2" t="s">
        <v>39</v>
      </c>
      <c r="C86" s="5" t="s">
        <v>69</v>
      </c>
      <c r="D86" s="5" t="s">
        <v>207</v>
      </c>
      <c r="E86" s="8">
        <v>44256</v>
      </c>
      <c r="F86" s="8" t="s">
        <v>106</v>
      </c>
      <c r="G86" s="142">
        <v>44000</v>
      </c>
      <c r="H86" s="142">
        <v>1262.8</v>
      </c>
      <c r="I86" s="142">
        <v>1007.19</v>
      </c>
      <c r="J86" s="142">
        <v>1337.6</v>
      </c>
      <c r="K86" s="142">
        <v>4757.33</v>
      </c>
      <c r="L86" s="142">
        <v>8364.92</v>
      </c>
      <c r="M86" s="142">
        <v>35635.08</v>
      </c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</row>
    <row r="87" spans="1:669" s="33" customFormat="1" ht="17.25" customHeight="1" x14ac:dyDescent="0.25">
      <c r="A87" s="31" t="s">
        <v>14</v>
      </c>
      <c r="B87" s="10">
        <v>2</v>
      </c>
      <c r="C87" s="6"/>
      <c r="D87" s="6"/>
      <c r="E87" s="31"/>
      <c r="F87" s="31"/>
      <c r="G87" s="176">
        <f>SUM(G85:G85)+G86</f>
        <v>94000</v>
      </c>
      <c r="H87" s="110">
        <f>SUM(H85:H85)+H86</f>
        <v>2697.8</v>
      </c>
      <c r="I87" s="176">
        <f>SUM(I85:I85)+I86</f>
        <v>2861.19</v>
      </c>
      <c r="J87" s="176">
        <f>SUM(J85:J85)+J86</f>
        <v>2857.6</v>
      </c>
      <c r="K87" s="176">
        <f>SUM(K85:K86)</f>
        <v>4782.33</v>
      </c>
      <c r="L87" s="176">
        <f>SUM(L85:L85)+L86</f>
        <v>13198.92</v>
      </c>
      <c r="M87" s="110">
        <f>SUM(M85:M85)+M86</f>
        <v>80801.08</v>
      </c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3" customFormat="1" ht="15.75" x14ac:dyDescent="0.25">
      <c r="A88"/>
      <c r="B88" s="3"/>
      <c r="C88" s="3"/>
      <c r="D88" s="3"/>
      <c r="E88"/>
      <c r="F88"/>
      <c r="G88" s="174"/>
      <c r="H88" s="106"/>
      <c r="I88" s="174"/>
      <c r="J88" s="174"/>
      <c r="K88" s="174"/>
      <c r="L88" s="174"/>
      <c r="M88" s="106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7" customFormat="1" ht="15.75" x14ac:dyDescent="0.25">
      <c r="A89" s="30" t="s">
        <v>112</v>
      </c>
      <c r="B89" s="13"/>
      <c r="C89" s="14"/>
      <c r="D89" s="14"/>
      <c r="E89" s="30"/>
      <c r="F89" s="30"/>
      <c r="G89" s="173"/>
      <c r="H89" s="123"/>
      <c r="I89" s="173"/>
      <c r="J89" s="173"/>
      <c r="K89" s="173"/>
      <c r="L89" s="173"/>
      <c r="M89" s="123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33"/>
      <c r="AP89" s="33"/>
      <c r="AQ89" s="33"/>
      <c r="AR89" s="33"/>
      <c r="AS89" s="33"/>
      <c r="AT89" s="33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ht="15.75" x14ac:dyDescent="0.25">
      <c r="A90" s="4" t="s">
        <v>98</v>
      </c>
      <c r="B90" s="2" t="s">
        <v>194</v>
      </c>
      <c r="C90" s="5" t="s">
        <v>69</v>
      </c>
      <c r="D90" s="5" t="s">
        <v>207</v>
      </c>
      <c r="E90" s="8">
        <v>44440</v>
      </c>
      <c r="F90" s="8" t="s">
        <v>106</v>
      </c>
      <c r="G90" s="142">
        <v>165000</v>
      </c>
      <c r="H90" s="142">
        <v>4735.5</v>
      </c>
      <c r="I90" s="142">
        <v>27413.040000000001</v>
      </c>
      <c r="J90" s="142">
        <v>4943.8</v>
      </c>
      <c r="K90" s="142">
        <v>25</v>
      </c>
      <c r="L90" s="142">
        <v>37117.339999999997</v>
      </c>
      <c r="M90" s="142">
        <v>127882.66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</row>
    <row r="91" spans="1:669" ht="15.75" x14ac:dyDescent="0.25">
      <c r="A91" s="48" t="s">
        <v>14</v>
      </c>
      <c r="B91" s="68">
        <v>1</v>
      </c>
      <c r="C91" s="54"/>
      <c r="D91" s="54"/>
      <c r="E91" s="48"/>
      <c r="F91" s="48"/>
      <c r="G91" s="172">
        <f t="shared" ref="G91:M91" si="18">G90</f>
        <v>165000</v>
      </c>
      <c r="H91" s="107">
        <f t="shared" si="18"/>
        <v>4735.5</v>
      </c>
      <c r="I91" s="172">
        <f>I90</f>
        <v>27413.040000000001</v>
      </c>
      <c r="J91" s="172">
        <f t="shared" si="18"/>
        <v>4943.8</v>
      </c>
      <c r="K91" s="172">
        <f>K90</f>
        <v>25</v>
      </c>
      <c r="L91" s="172">
        <f t="shared" si="18"/>
        <v>37117.339999999997</v>
      </c>
      <c r="M91" s="107">
        <f t="shared" si="18"/>
        <v>127882.66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</row>
    <row r="92" spans="1:669" s="33" customFormat="1" ht="15.75" x14ac:dyDescent="0.25">
      <c r="A92"/>
      <c r="B92" s="3"/>
      <c r="C92" s="3"/>
      <c r="D92" s="3"/>
      <c r="E92"/>
      <c r="F92"/>
      <c r="G92" s="174"/>
      <c r="H92" s="106"/>
      <c r="I92" s="174"/>
      <c r="J92" s="174"/>
      <c r="K92" s="174"/>
      <c r="L92" s="174"/>
      <c r="M92" s="10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127"/>
      <c r="AH92" s="127"/>
      <c r="AI92" s="127"/>
      <c r="AJ92" s="127"/>
      <c r="AK92" s="127"/>
      <c r="AL92" s="127"/>
      <c r="AM92" s="127"/>
      <c r="AN92" s="127"/>
      <c r="AO92"/>
      <c r="AP92"/>
      <c r="AQ92"/>
      <c r="AR92"/>
      <c r="AS92"/>
      <c r="AT92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s="37" customFormat="1" ht="12.75" customHeight="1" x14ac:dyDescent="0.25">
      <c r="A93" s="28" t="s">
        <v>97</v>
      </c>
      <c r="B93" s="28"/>
      <c r="C93" s="28"/>
      <c r="D93" s="28"/>
      <c r="E93" s="28"/>
      <c r="F93" s="28"/>
      <c r="G93" s="117"/>
      <c r="H93" s="116"/>
      <c r="I93" s="117"/>
      <c r="J93" s="117"/>
      <c r="K93" s="117"/>
      <c r="L93" s="117"/>
      <c r="M93" s="11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</row>
    <row r="94" spans="1:669" s="33" customFormat="1" ht="12.75" customHeight="1" x14ac:dyDescent="0.25">
      <c r="A94" s="4" t="s">
        <v>89</v>
      </c>
      <c r="B94" s="2" t="s">
        <v>90</v>
      </c>
      <c r="C94" s="2" t="s">
        <v>69</v>
      </c>
      <c r="D94" s="2" t="s">
        <v>207</v>
      </c>
      <c r="E94" s="8">
        <v>44317</v>
      </c>
      <c r="F94" s="8" t="s">
        <v>106</v>
      </c>
      <c r="G94" s="142">
        <v>32000</v>
      </c>
      <c r="H94" s="142">
        <v>918.4</v>
      </c>
      <c r="I94" s="142">
        <v>0</v>
      </c>
      <c r="J94" s="142">
        <v>972.8</v>
      </c>
      <c r="K94" s="142">
        <v>25</v>
      </c>
      <c r="L94" s="142">
        <v>1916.2</v>
      </c>
      <c r="M94" s="142">
        <v>30083.8</v>
      </c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</row>
    <row r="95" spans="1:669" s="33" customFormat="1" ht="17.25" customHeight="1" x14ac:dyDescent="0.25">
      <c r="A95" s="4" t="s">
        <v>91</v>
      </c>
      <c r="B95" s="2" t="s">
        <v>90</v>
      </c>
      <c r="C95" s="2" t="s">
        <v>69</v>
      </c>
      <c r="D95" s="2" t="s">
        <v>207</v>
      </c>
      <c r="E95" s="8">
        <v>44318</v>
      </c>
      <c r="F95" s="8" t="s">
        <v>106</v>
      </c>
      <c r="G95" s="142">
        <v>32000</v>
      </c>
      <c r="H95" s="142">
        <v>918.4</v>
      </c>
      <c r="I95" s="142">
        <v>0</v>
      </c>
      <c r="J95" s="142">
        <v>972.8</v>
      </c>
      <c r="K95" s="142">
        <v>25</v>
      </c>
      <c r="L95" s="142">
        <v>1916.2</v>
      </c>
      <c r="M95" s="142">
        <v>30083.8</v>
      </c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</row>
    <row r="96" spans="1:669" ht="12.75" customHeight="1" x14ac:dyDescent="0.25">
      <c r="A96" s="4" t="s">
        <v>92</v>
      </c>
      <c r="B96" s="2" t="s">
        <v>90</v>
      </c>
      <c r="C96" s="2" t="s">
        <v>69</v>
      </c>
      <c r="D96" s="2" t="s">
        <v>207</v>
      </c>
      <c r="E96" s="8">
        <v>44317</v>
      </c>
      <c r="F96" s="8" t="s">
        <v>106</v>
      </c>
      <c r="G96" s="142">
        <v>32000</v>
      </c>
      <c r="H96" s="142">
        <v>918.4</v>
      </c>
      <c r="I96" s="142">
        <v>0</v>
      </c>
      <c r="J96" s="142">
        <v>972.8</v>
      </c>
      <c r="K96" s="142">
        <v>175</v>
      </c>
      <c r="L96" s="142">
        <v>2066.1999999999998</v>
      </c>
      <c r="M96" s="142">
        <v>29933.8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669" s="37" customFormat="1" ht="15.75" x14ac:dyDescent="0.25">
      <c r="A97" s="4" t="s">
        <v>170</v>
      </c>
      <c r="B97" s="2" t="s">
        <v>193</v>
      </c>
      <c r="C97" s="2" t="s">
        <v>69</v>
      </c>
      <c r="D97" s="2" t="s">
        <v>207</v>
      </c>
      <c r="E97" s="8">
        <v>44652</v>
      </c>
      <c r="F97" s="8" t="s">
        <v>106</v>
      </c>
      <c r="G97" s="142">
        <v>32000</v>
      </c>
      <c r="H97" s="142">
        <v>918.4</v>
      </c>
      <c r="I97" s="142">
        <v>0</v>
      </c>
      <c r="J97" s="142">
        <v>972.8</v>
      </c>
      <c r="K97" s="142">
        <v>25</v>
      </c>
      <c r="L97" s="142">
        <v>1916.2</v>
      </c>
      <c r="M97" s="142">
        <v>30083.8</v>
      </c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127"/>
      <c r="AH97" s="127"/>
      <c r="AI97" s="127"/>
      <c r="AJ97" s="127"/>
      <c r="AK97" s="127"/>
      <c r="AL97" s="127"/>
      <c r="AM97" s="127"/>
      <c r="AN97" s="127"/>
      <c r="AO97"/>
      <c r="AP97"/>
      <c r="AQ97"/>
      <c r="AR97"/>
      <c r="AS97"/>
      <c r="AT97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</row>
    <row r="98" spans="1:669" ht="12.75" customHeight="1" x14ac:dyDescent="0.25">
      <c r="A98" s="31" t="s">
        <v>14</v>
      </c>
      <c r="B98" s="10">
        <v>4</v>
      </c>
      <c r="C98" s="6"/>
      <c r="D98" s="6"/>
      <c r="E98" s="31"/>
      <c r="F98" s="31"/>
      <c r="G98" s="176">
        <f>SUM(G94:G97)</f>
        <v>128000</v>
      </c>
      <c r="H98" s="110">
        <f>SUM(H94:H97)</f>
        <v>3673.6</v>
      </c>
      <c r="I98" s="176">
        <f>SUM(I94:I97)</f>
        <v>0</v>
      </c>
      <c r="J98" s="176">
        <f>SUM(J94:J97)</f>
        <v>3891.2</v>
      </c>
      <c r="K98" s="176">
        <f>SUM(K94:K97)</f>
        <v>250</v>
      </c>
      <c r="L98" s="176">
        <f t="shared" ref="L98:M98" si="19">SUM(L94:L97)</f>
        <v>7814.8</v>
      </c>
      <c r="M98" s="110">
        <f t="shared" si="19"/>
        <v>120185.2</v>
      </c>
    </row>
    <row r="99" spans="1:669" s="37" customFormat="1" ht="18" customHeight="1" x14ac:dyDescent="0.25">
      <c r="A99" s="29"/>
      <c r="B99" s="80"/>
      <c r="C99" s="5"/>
      <c r="D99" s="5"/>
      <c r="E99" s="8"/>
      <c r="F99" s="8"/>
      <c r="G99" s="117"/>
      <c r="H99" s="116"/>
      <c r="I99" s="117"/>
      <c r="J99" s="117"/>
      <c r="K99" s="117"/>
      <c r="L99" s="117"/>
      <c r="M99" s="116"/>
      <c r="N99" s="33"/>
      <c r="O99" s="33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  <c r="JD99" s="36"/>
      <c r="JE99" s="36"/>
      <c r="JF99" s="36"/>
      <c r="JG99" s="36"/>
      <c r="JH99" s="36"/>
      <c r="JI99" s="36"/>
      <c r="JJ99" s="36"/>
      <c r="JK99" s="36"/>
      <c r="JL99" s="36"/>
      <c r="JM99" s="36"/>
      <c r="JN99" s="36"/>
      <c r="JO99" s="36"/>
      <c r="JP99" s="36"/>
      <c r="JQ99" s="36"/>
      <c r="JR99" s="36"/>
      <c r="JS99" s="36"/>
      <c r="JT99" s="36"/>
      <c r="JU99" s="36"/>
      <c r="JV99" s="36"/>
      <c r="JW99" s="36"/>
      <c r="JX99" s="36"/>
      <c r="JY99" s="36"/>
      <c r="JZ99" s="36"/>
      <c r="KA99" s="36"/>
      <c r="KB99" s="36"/>
      <c r="KC99" s="36"/>
      <c r="KD99" s="36"/>
      <c r="KE99" s="36"/>
      <c r="KF99" s="36"/>
      <c r="KG99" s="36"/>
      <c r="KH99" s="36"/>
      <c r="KI99" s="36"/>
      <c r="KJ99" s="36"/>
      <c r="KK99" s="36"/>
      <c r="KL99" s="36"/>
      <c r="KM99" s="36"/>
      <c r="KN99" s="36"/>
      <c r="KO99" s="36"/>
      <c r="KP99" s="36"/>
      <c r="KQ99" s="36"/>
      <c r="KR99" s="36"/>
      <c r="KS99" s="36"/>
      <c r="KT99" s="36"/>
      <c r="KU99" s="36"/>
      <c r="KV99" s="36"/>
      <c r="KW99" s="36"/>
      <c r="KX99" s="36"/>
      <c r="KY99" s="36"/>
      <c r="KZ99" s="36"/>
      <c r="LA99" s="36"/>
      <c r="LB99" s="36"/>
      <c r="LC99" s="36"/>
      <c r="LD99" s="36"/>
      <c r="LE99" s="36"/>
      <c r="LF99" s="36"/>
      <c r="LG99" s="36"/>
      <c r="LH99" s="36"/>
      <c r="LI99" s="36"/>
      <c r="LJ99" s="36"/>
      <c r="LK99" s="36"/>
      <c r="LL99" s="36"/>
      <c r="LM99" s="36"/>
      <c r="LN99" s="36"/>
      <c r="LO99" s="36"/>
      <c r="LP99" s="36"/>
      <c r="LQ99" s="36"/>
      <c r="LR99" s="36"/>
      <c r="LS99" s="36"/>
      <c r="LT99" s="36"/>
      <c r="LU99" s="36"/>
      <c r="LV99" s="36"/>
      <c r="LW99" s="36"/>
      <c r="LX99" s="36"/>
      <c r="LY99" s="36"/>
      <c r="LZ99" s="36"/>
      <c r="MA99" s="36"/>
      <c r="MB99" s="36"/>
      <c r="MC99" s="36"/>
      <c r="MD99" s="36"/>
      <c r="ME99" s="36"/>
      <c r="MF99" s="36"/>
      <c r="MG99" s="36"/>
      <c r="MH99" s="36"/>
      <c r="MI99" s="36"/>
      <c r="MJ99" s="36"/>
      <c r="MK99" s="36"/>
      <c r="ML99" s="36"/>
      <c r="MM99" s="36"/>
      <c r="MN99" s="36"/>
      <c r="MO99" s="36"/>
      <c r="MP99" s="36"/>
      <c r="MQ99" s="36"/>
      <c r="MR99" s="36"/>
      <c r="MS99" s="36"/>
      <c r="MT99" s="36"/>
      <c r="MU99" s="36"/>
      <c r="MV99" s="36"/>
      <c r="MW99" s="36"/>
      <c r="MX99" s="36"/>
      <c r="MY99" s="36"/>
      <c r="MZ99" s="36"/>
      <c r="NA99" s="36"/>
      <c r="NB99" s="36"/>
      <c r="NC99" s="36"/>
      <c r="ND99" s="36"/>
      <c r="NE99" s="36"/>
      <c r="NF99" s="36"/>
      <c r="NG99" s="36"/>
      <c r="NH99" s="36"/>
      <c r="NI99" s="36"/>
      <c r="NJ99" s="36"/>
      <c r="NK99" s="36"/>
      <c r="NL99" s="36"/>
      <c r="NM99" s="36"/>
      <c r="NN99" s="36"/>
      <c r="NO99" s="36"/>
      <c r="NP99" s="36"/>
      <c r="NQ99" s="36"/>
      <c r="NR99" s="36"/>
      <c r="NS99" s="36"/>
      <c r="NT99" s="36"/>
      <c r="NU99" s="36"/>
      <c r="NV99" s="36"/>
      <c r="NW99" s="36"/>
      <c r="NX99" s="36"/>
      <c r="NY99" s="36"/>
      <c r="NZ99" s="36"/>
      <c r="OA99" s="36"/>
      <c r="OB99" s="36"/>
      <c r="OC99" s="36"/>
      <c r="OD99" s="36"/>
      <c r="OE99" s="36"/>
      <c r="OF99" s="36"/>
      <c r="OG99" s="36"/>
      <c r="OH99" s="36"/>
      <c r="OI99" s="36"/>
      <c r="OJ99" s="36"/>
      <c r="OK99" s="36"/>
      <c r="OL99" s="36"/>
      <c r="OM99" s="36"/>
      <c r="ON99" s="36"/>
      <c r="OO99" s="36"/>
      <c r="OP99" s="36"/>
      <c r="OQ99" s="36"/>
      <c r="OR99" s="36"/>
      <c r="OS99" s="36"/>
      <c r="OT99" s="36"/>
      <c r="OU99" s="36"/>
      <c r="OV99" s="36"/>
      <c r="OW99" s="36"/>
      <c r="OX99" s="36"/>
      <c r="OY99" s="36"/>
      <c r="OZ99" s="36"/>
      <c r="PA99" s="36"/>
      <c r="PB99" s="36"/>
      <c r="PC99" s="36"/>
      <c r="PD99" s="36"/>
      <c r="PE99" s="36"/>
      <c r="PF99" s="36"/>
      <c r="PG99" s="36"/>
      <c r="PH99" s="36"/>
      <c r="PI99" s="36"/>
      <c r="PJ99" s="36"/>
      <c r="PK99" s="36"/>
      <c r="PL99" s="36"/>
      <c r="PM99" s="36"/>
      <c r="PN99" s="36"/>
      <c r="PO99" s="36"/>
      <c r="PP99" s="36"/>
      <c r="PQ99" s="36"/>
      <c r="PR99" s="36"/>
      <c r="PS99" s="36"/>
      <c r="PT99" s="36"/>
      <c r="PU99" s="36"/>
      <c r="PV99" s="36"/>
      <c r="PW99" s="36"/>
      <c r="PX99" s="36"/>
      <c r="PY99" s="36"/>
      <c r="PZ99" s="36"/>
      <c r="QA99" s="36"/>
      <c r="QB99" s="36"/>
      <c r="QC99" s="36"/>
      <c r="QD99" s="36"/>
      <c r="QE99" s="36"/>
      <c r="QF99" s="36"/>
      <c r="QG99" s="36"/>
      <c r="QH99" s="36"/>
      <c r="QI99" s="36"/>
      <c r="QJ99" s="36"/>
      <c r="QK99" s="36"/>
      <c r="QL99" s="36"/>
      <c r="QM99" s="36"/>
      <c r="QN99" s="36"/>
      <c r="QO99" s="36"/>
      <c r="QP99" s="36"/>
      <c r="QQ99" s="36"/>
      <c r="QR99" s="36"/>
      <c r="QS99" s="36"/>
      <c r="QT99" s="36"/>
      <c r="QU99" s="36"/>
      <c r="QV99" s="36"/>
      <c r="QW99" s="36"/>
      <c r="QX99" s="36"/>
      <c r="QY99" s="36"/>
      <c r="QZ99" s="36"/>
      <c r="RA99" s="36"/>
      <c r="RB99" s="36"/>
      <c r="RC99" s="36"/>
      <c r="RD99" s="36"/>
      <c r="RE99" s="36"/>
      <c r="RF99" s="36"/>
      <c r="RG99" s="36"/>
      <c r="RH99" s="36"/>
      <c r="RI99" s="36"/>
      <c r="RJ99" s="36"/>
      <c r="RK99" s="36"/>
      <c r="RL99" s="36"/>
      <c r="RM99" s="36"/>
      <c r="RN99" s="36"/>
      <c r="RO99" s="36"/>
      <c r="RP99" s="36"/>
      <c r="RQ99" s="36"/>
      <c r="RR99" s="36"/>
      <c r="RS99" s="36"/>
      <c r="RT99" s="36"/>
      <c r="RU99" s="36"/>
      <c r="RV99" s="36"/>
      <c r="RW99" s="36"/>
      <c r="RX99" s="36"/>
      <c r="RY99" s="36"/>
      <c r="RZ99" s="36"/>
      <c r="SA99" s="36"/>
      <c r="SB99" s="36"/>
      <c r="SC99" s="36"/>
      <c r="SD99" s="36"/>
      <c r="SE99" s="36"/>
      <c r="SF99" s="36"/>
      <c r="SG99" s="36"/>
      <c r="SH99" s="36"/>
      <c r="SI99" s="36"/>
      <c r="SJ99" s="36"/>
      <c r="SK99" s="36"/>
      <c r="SL99" s="36"/>
      <c r="SM99" s="36"/>
      <c r="SN99" s="36"/>
      <c r="SO99" s="36"/>
      <c r="SP99" s="36"/>
      <c r="SQ99" s="36"/>
      <c r="SR99" s="36"/>
      <c r="SS99" s="36"/>
      <c r="ST99" s="36"/>
      <c r="SU99" s="36"/>
      <c r="SV99" s="36"/>
      <c r="SW99" s="36"/>
      <c r="SX99" s="36"/>
      <c r="SY99" s="36"/>
      <c r="SZ99" s="36"/>
      <c r="TA99" s="36"/>
      <c r="TB99" s="36"/>
      <c r="TC99" s="36"/>
      <c r="TD99" s="36"/>
      <c r="TE99" s="36"/>
      <c r="TF99" s="36"/>
      <c r="TG99" s="36"/>
      <c r="TH99" s="36"/>
      <c r="TI99" s="36"/>
      <c r="TJ99" s="36"/>
      <c r="TK99" s="36"/>
      <c r="TL99" s="36"/>
      <c r="TM99" s="36"/>
      <c r="TN99" s="36"/>
      <c r="TO99" s="36"/>
      <c r="TP99" s="36"/>
      <c r="TQ99" s="36"/>
      <c r="TR99" s="36"/>
      <c r="TS99" s="36"/>
      <c r="TT99" s="36"/>
      <c r="TU99" s="36"/>
      <c r="TV99" s="36"/>
      <c r="TW99" s="36"/>
      <c r="TX99" s="36"/>
      <c r="TY99" s="36"/>
      <c r="TZ99" s="36"/>
      <c r="UA99" s="36"/>
      <c r="UB99" s="36"/>
      <c r="UC99" s="36"/>
      <c r="UD99" s="36"/>
      <c r="UE99" s="36"/>
      <c r="UF99" s="36"/>
      <c r="UG99" s="36"/>
      <c r="UH99" s="36"/>
      <c r="UI99" s="36"/>
      <c r="UJ99" s="36"/>
      <c r="UK99" s="36"/>
      <c r="UL99" s="36"/>
      <c r="UM99" s="36"/>
      <c r="UN99" s="36"/>
      <c r="UO99" s="36"/>
      <c r="UP99" s="36"/>
      <c r="UQ99" s="36"/>
      <c r="UR99" s="36"/>
      <c r="US99" s="36"/>
      <c r="UT99" s="36"/>
      <c r="UU99" s="36"/>
      <c r="UV99" s="36"/>
      <c r="UW99" s="36"/>
      <c r="UX99" s="36"/>
      <c r="UY99" s="36"/>
      <c r="UZ99" s="36"/>
      <c r="VA99" s="36"/>
      <c r="VB99" s="36"/>
      <c r="VC99" s="36"/>
      <c r="VD99" s="36"/>
      <c r="VE99" s="36"/>
      <c r="VF99" s="36"/>
      <c r="VG99" s="36"/>
      <c r="VH99" s="36"/>
      <c r="VI99" s="36"/>
      <c r="VJ99" s="36"/>
      <c r="VK99" s="36"/>
      <c r="VL99" s="36"/>
      <c r="VM99" s="36"/>
      <c r="VN99" s="36"/>
      <c r="VO99" s="36"/>
      <c r="VP99" s="36"/>
      <c r="VQ99" s="36"/>
      <c r="VR99" s="36"/>
      <c r="VS99" s="36"/>
      <c r="VT99" s="36"/>
      <c r="VU99" s="36"/>
      <c r="VV99" s="36"/>
      <c r="VW99" s="36"/>
      <c r="VX99" s="36"/>
      <c r="VY99" s="36"/>
      <c r="VZ99" s="36"/>
      <c r="WA99" s="36"/>
      <c r="WB99" s="36"/>
      <c r="WC99" s="36"/>
      <c r="WD99" s="36"/>
      <c r="WE99" s="36"/>
      <c r="WF99" s="36"/>
      <c r="WG99" s="36"/>
      <c r="WH99" s="36"/>
      <c r="WI99" s="36"/>
      <c r="WJ99" s="36"/>
      <c r="WK99" s="36"/>
      <c r="WL99" s="36"/>
      <c r="WM99" s="36"/>
      <c r="WN99" s="36"/>
      <c r="WO99" s="36"/>
      <c r="WP99" s="36"/>
      <c r="WQ99" s="36"/>
      <c r="WR99" s="36"/>
      <c r="WS99" s="36"/>
      <c r="WT99" s="36"/>
      <c r="WU99" s="36"/>
      <c r="WV99" s="36"/>
      <c r="WW99" s="36"/>
      <c r="WX99" s="36"/>
      <c r="WY99" s="36"/>
      <c r="WZ99" s="36"/>
      <c r="XA99" s="36"/>
      <c r="XB99" s="36"/>
      <c r="XC99" s="36"/>
      <c r="XD99" s="36"/>
      <c r="XE99" s="36"/>
      <c r="XF99" s="36"/>
      <c r="XG99" s="36"/>
      <c r="XH99" s="36"/>
      <c r="XI99" s="36"/>
      <c r="XJ99" s="36"/>
      <c r="XK99" s="36"/>
      <c r="XL99" s="36"/>
      <c r="XM99" s="36"/>
      <c r="XN99" s="36"/>
      <c r="XO99" s="36"/>
      <c r="XP99" s="36"/>
      <c r="XQ99" s="36"/>
      <c r="XR99" s="36"/>
      <c r="XS99" s="36"/>
      <c r="XT99" s="36"/>
      <c r="XU99" s="36"/>
      <c r="XV99" s="36"/>
      <c r="XW99" s="36"/>
      <c r="XX99" s="36"/>
      <c r="XY99" s="36"/>
      <c r="XZ99" s="36"/>
      <c r="YA99" s="36"/>
      <c r="YB99" s="36"/>
      <c r="YC99" s="36"/>
      <c r="YD99" s="36"/>
      <c r="YE99" s="36"/>
      <c r="YF99" s="36"/>
      <c r="YG99" s="36"/>
      <c r="YH99" s="36"/>
      <c r="YI99" s="36"/>
      <c r="YJ99" s="36"/>
      <c r="YK99" s="36"/>
      <c r="YL99" s="36"/>
      <c r="YM99" s="36"/>
      <c r="YN99" s="36"/>
      <c r="YO99" s="36"/>
      <c r="YP99" s="36"/>
      <c r="YQ99" s="36"/>
      <c r="YR99" s="36"/>
      <c r="YS99" s="36"/>
    </row>
    <row r="100" spans="1:669" ht="18" customHeight="1" x14ac:dyDescent="0.25">
      <c r="A100" s="30" t="s">
        <v>109</v>
      </c>
      <c r="B100" s="13"/>
      <c r="C100" s="14"/>
      <c r="D100" s="14"/>
      <c r="E100" s="30"/>
      <c r="F100" s="30"/>
      <c r="G100" s="123"/>
      <c r="H100" s="123"/>
      <c r="I100" s="173"/>
      <c r="J100" s="173"/>
      <c r="K100" s="123"/>
      <c r="L100" s="173"/>
      <c r="M100" s="123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  <c r="TJ100" s="36"/>
      <c r="TK100" s="36"/>
      <c r="TL100" s="36"/>
      <c r="TM100" s="36"/>
      <c r="TN100" s="36"/>
      <c r="TO100" s="36"/>
      <c r="TP100" s="36"/>
      <c r="TQ100" s="36"/>
      <c r="TR100" s="36"/>
      <c r="TS100" s="36"/>
      <c r="TT100" s="36"/>
      <c r="TU100" s="36"/>
      <c r="TV100" s="36"/>
      <c r="TW100" s="36"/>
      <c r="TX100" s="36"/>
      <c r="TY100" s="36"/>
      <c r="TZ100" s="36"/>
      <c r="UA100" s="36"/>
      <c r="UB100" s="36"/>
      <c r="UC100" s="36"/>
      <c r="UD100" s="36"/>
      <c r="UE100" s="36"/>
      <c r="UF100" s="36"/>
      <c r="UG100" s="36"/>
      <c r="UH100" s="36"/>
      <c r="UI100" s="36"/>
      <c r="UJ100" s="36"/>
      <c r="UK100" s="36"/>
      <c r="UL100" s="36"/>
      <c r="UM100" s="36"/>
      <c r="UN100" s="36"/>
      <c r="UO100" s="36"/>
      <c r="UP100" s="36"/>
      <c r="UQ100" s="36"/>
      <c r="UR100" s="36"/>
      <c r="US100" s="36"/>
      <c r="UT100" s="36"/>
      <c r="UU100" s="36"/>
      <c r="UV100" s="36"/>
      <c r="UW100" s="36"/>
      <c r="UX100" s="36"/>
      <c r="UY100" s="36"/>
      <c r="UZ100" s="36"/>
      <c r="VA100" s="36"/>
      <c r="VB100" s="36"/>
      <c r="VC100" s="36"/>
      <c r="VD100" s="36"/>
      <c r="VE100" s="36"/>
      <c r="VF100" s="36"/>
      <c r="VG100" s="36"/>
      <c r="VH100" s="36"/>
      <c r="VI100" s="36"/>
      <c r="VJ100" s="36"/>
      <c r="VK100" s="36"/>
      <c r="VL100" s="36"/>
      <c r="VM100" s="36"/>
      <c r="VN100" s="36"/>
      <c r="VO100" s="36"/>
      <c r="VP100" s="36"/>
      <c r="VQ100" s="36"/>
      <c r="VR100" s="36"/>
      <c r="VS100" s="36"/>
      <c r="VT100" s="36"/>
      <c r="VU100" s="36"/>
      <c r="VV100" s="36"/>
      <c r="VW100" s="36"/>
      <c r="VX100" s="36"/>
      <c r="VY100" s="36"/>
      <c r="VZ100" s="36"/>
      <c r="WA100" s="36"/>
      <c r="WB100" s="36"/>
      <c r="WC100" s="36"/>
      <c r="WD100" s="36"/>
      <c r="WE100" s="36"/>
      <c r="WF100" s="36"/>
      <c r="WG100" s="36"/>
      <c r="WH100" s="36"/>
      <c r="WI100" s="36"/>
      <c r="WJ100" s="36"/>
      <c r="WK100" s="36"/>
      <c r="WL100" s="36"/>
      <c r="WM100" s="36"/>
      <c r="WN100" s="36"/>
      <c r="WO100" s="36"/>
      <c r="WP100" s="36"/>
      <c r="WQ100" s="36"/>
      <c r="WR100" s="36"/>
      <c r="WS100" s="36"/>
      <c r="WT100" s="36"/>
      <c r="WU100" s="36"/>
      <c r="WV100" s="36"/>
      <c r="WW100" s="36"/>
      <c r="WX100" s="36"/>
      <c r="WY100" s="36"/>
      <c r="WZ100" s="36"/>
      <c r="XA100" s="36"/>
      <c r="XB100" s="36"/>
      <c r="XC100" s="36"/>
      <c r="XD100" s="36"/>
      <c r="XE100" s="36"/>
      <c r="XF100" s="36"/>
      <c r="XG100" s="36"/>
      <c r="XH100" s="36"/>
      <c r="XI100" s="36"/>
      <c r="XJ100" s="36"/>
      <c r="XK100" s="36"/>
      <c r="XL100" s="36"/>
      <c r="XM100" s="36"/>
      <c r="XN100" s="36"/>
      <c r="XO100" s="36"/>
      <c r="XP100" s="36"/>
      <c r="XQ100" s="36"/>
      <c r="XR100" s="36"/>
      <c r="XS100" s="36"/>
      <c r="XT100" s="36"/>
      <c r="XU100" s="36"/>
      <c r="XV100" s="36"/>
      <c r="XW100" s="36"/>
      <c r="XX100" s="36"/>
      <c r="XY100" s="36"/>
      <c r="XZ100" s="36"/>
      <c r="YA100" s="36"/>
      <c r="YB100" s="36"/>
      <c r="YC100" s="36"/>
      <c r="YD100" s="36"/>
      <c r="YE100" s="36"/>
      <c r="YF100" s="36"/>
      <c r="YG100" s="36"/>
      <c r="YH100" s="36"/>
      <c r="YI100" s="36"/>
      <c r="YJ100" s="36"/>
      <c r="YK100" s="36"/>
      <c r="YL100" s="36"/>
      <c r="YM100" s="36"/>
      <c r="YN100" s="36"/>
      <c r="YO100" s="36"/>
      <c r="YP100" s="36"/>
      <c r="YQ100" s="36"/>
      <c r="YR100" s="36"/>
      <c r="YS100" s="36"/>
    </row>
    <row r="101" spans="1:669" ht="15.75" x14ac:dyDescent="0.25">
      <c r="A101" s="33" t="s">
        <v>110</v>
      </c>
      <c r="B101" s="12" t="s">
        <v>192</v>
      </c>
      <c r="C101" s="15" t="s">
        <v>69</v>
      </c>
      <c r="D101" s="15" t="s">
        <v>207</v>
      </c>
      <c r="E101" s="16">
        <v>44487</v>
      </c>
      <c r="F101" s="12" t="s">
        <v>106</v>
      </c>
      <c r="G101" s="142">
        <v>90000</v>
      </c>
      <c r="H101" s="142">
        <v>2583</v>
      </c>
      <c r="I101" s="142">
        <v>9753.1200000000008</v>
      </c>
      <c r="J101" s="142">
        <v>2736</v>
      </c>
      <c r="K101" s="142">
        <v>25</v>
      </c>
      <c r="L101" s="142">
        <v>15097.12</v>
      </c>
      <c r="M101" s="142">
        <v>74902.880000000005</v>
      </c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  <c r="JM101" s="36"/>
      <c r="JN101" s="36"/>
      <c r="JO101" s="36"/>
      <c r="JP101" s="36"/>
      <c r="JQ101" s="36"/>
      <c r="JR101" s="36"/>
      <c r="JS101" s="36"/>
      <c r="JT101" s="36"/>
      <c r="JU101" s="36"/>
      <c r="JV101" s="36"/>
      <c r="JW101" s="36"/>
      <c r="JX101" s="36"/>
      <c r="JY101" s="36"/>
      <c r="JZ101" s="36"/>
      <c r="KA101" s="36"/>
      <c r="KB101" s="36"/>
      <c r="KC101" s="36"/>
      <c r="KD101" s="36"/>
      <c r="KE101" s="36"/>
      <c r="KF101" s="36"/>
      <c r="KG101" s="36"/>
      <c r="KH101" s="36"/>
      <c r="KI101" s="36"/>
      <c r="KJ101" s="36"/>
      <c r="KK101" s="36"/>
      <c r="KL101" s="36"/>
      <c r="KM101" s="36"/>
      <c r="KN101" s="36"/>
      <c r="KO101" s="36"/>
      <c r="KP101" s="36"/>
      <c r="KQ101" s="36"/>
      <c r="KR101" s="36"/>
      <c r="KS101" s="36"/>
      <c r="KT101" s="36"/>
      <c r="KU101" s="36"/>
      <c r="KV101" s="36"/>
      <c r="KW101" s="36"/>
      <c r="KX101" s="36"/>
      <c r="KY101" s="36"/>
      <c r="KZ101" s="36"/>
      <c r="LA101" s="36"/>
      <c r="LB101" s="36"/>
      <c r="LC101" s="36"/>
      <c r="LD101" s="36"/>
      <c r="LE101" s="36"/>
      <c r="LF101" s="36"/>
      <c r="LG101" s="36"/>
      <c r="LH101" s="36"/>
      <c r="LI101" s="36"/>
      <c r="LJ101" s="36"/>
      <c r="LK101" s="36"/>
      <c r="LL101" s="36"/>
      <c r="LM101" s="36"/>
      <c r="LN101" s="36"/>
      <c r="LO101" s="36"/>
      <c r="LP101" s="36"/>
      <c r="LQ101" s="36"/>
      <c r="LR101" s="36"/>
      <c r="LS101" s="36"/>
      <c r="LT101" s="36"/>
      <c r="LU101" s="36"/>
      <c r="LV101" s="36"/>
      <c r="LW101" s="36"/>
      <c r="LX101" s="36"/>
      <c r="LY101" s="36"/>
      <c r="LZ101" s="36"/>
      <c r="MA101" s="36"/>
      <c r="MB101" s="36"/>
      <c r="MC101" s="36"/>
      <c r="MD101" s="36"/>
      <c r="ME101" s="36"/>
      <c r="MF101" s="36"/>
      <c r="MG101" s="36"/>
      <c r="MH101" s="36"/>
      <c r="MI101" s="36"/>
      <c r="MJ101" s="36"/>
      <c r="MK101" s="36"/>
      <c r="ML101" s="36"/>
      <c r="MM101" s="36"/>
      <c r="MN101" s="36"/>
      <c r="MO101" s="36"/>
      <c r="MP101" s="36"/>
      <c r="MQ101" s="36"/>
      <c r="MR101" s="36"/>
      <c r="MS101" s="36"/>
      <c r="MT101" s="36"/>
      <c r="MU101" s="36"/>
      <c r="MV101" s="36"/>
      <c r="MW101" s="36"/>
      <c r="MX101" s="36"/>
      <c r="MY101" s="36"/>
      <c r="MZ101" s="36"/>
      <c r="NA101" s="36"/>
      <c r="NB101" s="36"/>
      <c r="NC101" s="36"/>
      <c r="ND101" s="36"/>
      <c r="NE101" s="36"/>
      <c r="NF101" s="36"/>
      <c r="NG101" s="36"/>
      <c r="NH101" s="36"/>
      <c r="NI101" s="36"/>
      <c r="NJ101" s="36"/>
      <c r="NK101" s="36"/>
      <c r="NL101" s="36"/>
      <c r="NM101" s="36"/>
      <c r="NN101" s="36"/>
      <c r="NO101" s="36"/>
      <c r="NP101" s="36"/>
      <c r="NQ101" s="36"/>
      <c r="NR101" s="36"/>
      <c r="NS101" s="36"/>
      <c r="NT101" s="36"/>
      <c r="NU101" s="36"/>
      <c r="NV101" s="36"/>
      <c r="NW101" s="36"/>
      <c r="NX101" s="36"/>
      <c r="NY101" s="36"/>
      <c r="NZ101" s="36"/>
      <c r="OA101" s="36"/>
      <c r="OB101" s="36"/>
      <c r="OC101" s="36"/>
      <c r="OD101" s="36"/>
      <c r="OE101" s="36"/>
      <c r="OF101" s="36"/>
      <c r="OG101" s="36"/>
      <c r="OH101" s="36"/>
      <c r="OI101" s="36"/>
      <c r="OJ101" s="36"/>
      <c r="OK101" s="36"/>
      <c r="OL101" s="36"/>
      <c r="OM101" s="36"/>
      <c r="ON101" s="36"/>
      <c r="OO101" s="36"/>
      <c r="OP101" s="36"/>
      <c r="OQ101" s="36"/>
      <c r="OR101" s="36"/>
      <c r="OS101" s="36"/>
      <c r="OT101" s="36"/>
      <c r="OU101" s="36"/>
      <c r="OV101" s="36"/>
      <c r="OW101" s="36"/>
      <c r="OX101" s="36"/>
      <c r="OY101" s="36"/>
      <c r="OZ101" s="36"/>
      <c r="PA101" s="36"/>
      <c r="PB101" s="36"/>
      <c r="PC101" s="36"/>
      <c r="PD101" s="36"/>
      <c r="PE101" s="36"/>
      <c r="PF101" s="36"/>
      <c r="PG101" s="36"/>
      <c r="PH101" s="36"/>
      <c r="PI101" s="36"/>
      <c r="PJ101" s="36"/>
      <c r="PK101" s="36"/>
      <c r="PL101" s="36"/>
      <c r="PM101" s="36"/>
      <c r="PN101" s="36"/>
      <c r="PO101" s="36"/>
      <c r="PP101" s="36"/>
      <c r="PQ101" s="36"/>
      <c r="PR101" s="36"/>
      <c r="PS101" s="36"/>
      <c r="PT101" s="36"/>
      <c r="PU101" s="36"/>
      <c r="PV101" s="36"/>
      <c r="PW101" s="36"/>
      <c r="PX101" s="36"/>
      <c r="PY101" s="36"/>
      <c r="PZ101" s="36"/>
      <c r="QA101" s="36"/>
      <c r="QB101" s="36"/>
      <c r="QC101" s="36"/>
      <c r="QD101" s="36"/>
      <c r="QE101" s="36"/>
      <c r="QF101" s="36"/>
      <c r="QG101" s="36"/>
      <c r="QH101" s="36"/>
      <c r="QI101" s="36"/>
      <c r="QJ101" s="36"/>
      <c r="QK101" s="36"/>
      <c r="QL101" s="36"/>
      <c r="QM101" s="36"/>
      <c r="QN101" s="36"/>
      <c r="QO101" s="36"/>
      <c r="QP101" s="36"/>
      <c r="QQ101" s="36"/>
      <c r="QR101" s="36"/>
      <c r="QS101" s="36"/>
      <c r="QT101" s="36"/>
      <c r="QU101" s="36"/>
      <c r="QV101" s="36"/>
      <c r="QW101" s="36"/>
      <c r="QX101" s="36"/>
      <c r="QY101" s="36"/>
      <c r="QZ101" s="36"/>
      <c r="RA101" s="36"/>
      <c r="RB101" s="36"/>
      <c r="RC101" s="36"/>
      <c r="RD101" s="36"/>
      <c r="RE101" s="36"/>
      <c r="RF101" s="36"/>
      <c r="RG101" s="36"/>
      <c r="RH101" s="36"/>
      <c r="RI101" s="36"/>
      <c r="RJ101" s="36"/>
      <c r="RK101" s="36"/>
      <c r="RL101" s="36"/>
      <c r="RM101" s="36"/>
      <c r="RN101" s="36"/>
      <c r="RO101" s="36"/>
      <c r="RP101" s="36"/>
      <c r="RQ101" s="36"/>
      <c r="RR101" s="36"/>
      <c r="RS101" s="36"/>
      <c r="RT101" s="36"/>
      <c r="RU101" s="36"/>
      <c r="RV101" s="36"/>
      <c r="RW101" s="36"/>
      <c r="RX101" s="36"/>
      <c r="RY101" s="36"/>
      <c r="RZ101" s="36"/>
      <c r="SA101" s="36"/>
      <c r="SB101" s="36"/>
      <c r="SC101" s="36"/>
      <c r="SD101" s="36"/>
      <c r="SE101" s="36"/>
      <c r="SF101" s="36"/>
      <c r="SG101" s="36"/>
      <c r="SH101" s="36"/>
      <c r="SI101" s="36"/>
      <c r="SJ101" s="36"/>
      <c r="SK101" s="36"/>
      <c r="SL101" s="36"/>
      <c r="SM101" s="36"/>
      <c r="SN101" s="36"/>
      <c r="SO101" s="36"/>
      <c r="SP101" s="36"/>
      <c r="SQ101" s="36"/>
      <c r="SR101" s="36"/>
      <c r="SS101" s="36"/>
      <c r="ST101" s="36"/>
      <c r="SU101" s="36"/>
      <c r="SV101" s="36"/>
      <c r="SW101" s="36"/>
      <c r="SX101" s="36"/>
      <c r="SY101" s="36"/>
      <c r="SZ101" s="36"/>
      <c r="TA101" s="36"/>
      <c r="TB101" s="36"/>
      <c r="TC101" s="36"/>
      <c r="TD101" s="36"/>
      <c r="TE101" s="36"/>
      <c r="TF101" s="36"/>
      <c r="TG101" s="36"/>
      <c r="TH101" s="36"/>
      <c r="TI101" s="36"/>
      <c r="TJ101" s="36"/>
      <c r="TK101" s="36"/>
      <c r="TL101" s="36"/>
      <c r="TM101" s="36"/>
      <c r="TN101" s="36"/>
      <c r="TO101" s="36"/>
      <c r="TP101" s="36"/>
      <c r="TQ101" s="36"/>
      <c r="TR101" s="36"/>
      <c r="TS101" s="36"/>
      <c r="TT101" s="36"/>
      <c r="TU101" s="36"/>
      <c r="TV101" s="36"/>
      <c r="TW101" s="36"/>
      <c r="TX101" s="36"/>
      <c r="TY101" s="36"/>
      <c r="TZ101" s="36"/>
      <c r="UA101" s="36"/>
      <c r="UB101" s="36"/>
      <c r="UC101" s="36"/>
      <c r="UD101" s="36"/>
      <c r="UE101" s="36"/>
      <c r="UF101" s="36"/>
      <c r="UG101" s="36"/>
      <c r="UH101" s="36"/>
      <c r="UI101" s="36"/>
      <c r="UJ101" s="36"/>
      <c r="UK101" s="36"/>
      <c r="UL101" s="36"/>
      <c r="UM101" s="36"/>
      <c r="UN101" s="36"/>
      <c r="UO101" s="36"/>
      <c r="UP101" s="36"/>
      <c r="UQ101" s="36"/>
      <c r="UR101" s="36"/>
      <c r="US101" s="36"/>
      <c r="UT101" s="36"/>
      <c r="UU101" s="36"/>
      <c r="UV101" s="36"/>
      <c r="UW101" s="36"/>
      <c r="UX101" s="36"/>
      <c r="UY101" s="36"/>
      <c r="UZ101" s="36"/>
      <c r="VA101" s="36"/>
      <c r="VB101" s="36"/>
      <c r="VC101" s="36"/>
      <c r="VD101" s="36"/>
      <c r="VE101" s="36"/>
      <c r="VF101" s="36"/>
      <c r="VG101" s="36"/>
      <c r="VH101" s="36"/>
      <c r="VI101" s="36"/>
      <c r="VJ101" s="36"/>
      <c r="VK101" s="36"/>
      <c r="VL101" s="36"/>
      <c r="VM101" s="36"/>
      <c r="VN101" s="36"/>
      <c r="VO101" s="36"/>
      <c r="VP101" s="36"/>
      <c r="VQ101" s="36"/>
      <c r="VR101" s="36"/>
      <c r="VS101" s="36"/>
      <c r="VT101" s="36"/>
      <c r="VU101" s="36"/>
      <c r="VV101" s="36"/>
      <c r="VW101" s="36"/>
      <c r="VX101" s="36"/>
      <c r="VY101" s="36"/>
      <c r="VZ101" s="36"/>
      <c r="WA101" s="36"/>
      <c r="WB101" s="36"/>
      <c r="WC101" s="36"/>
      <c r="WD101" s="36"/>
      <c r="WE101" s="36"/>
      <c r="WF101" s="36"/>
      <c r="WG101" s="36"/>
      <c r="WH101" s="36"/>
      <c r="WI101" s="36"/>
      <c r="WJ101" s="36"/>
      <c r="WK101" s="36"/>
      <c r="WL101" s="36"/>
      <c r="WM101" s="36"/>
      <c r="WN101" s="36"/>
      <c r="WO101" s="36"/>
      <c r="WP101" s="36"/>
      <c r="WQ101" s="36"/>
      <c r="WR101" s="36"/>
      <c r="WS101" s="36"/>
      <c r="WT101" s="36"/>
      <c r="WU101" s="36"/>
      <c r="WV101" s="36"/>
      <c r="WW101" s="36"/>
      <c r="WX101" s="36"/>
      <c r="WY101" s="36"/>
      <c r="WZ101" s="36"/>
      <c r="XA101" s="36"/>
      <c r="XB101" s="36"/>
      <c r="XC101" s="36"/>
      <c r="XD101" s="36"/>
      <c r="XE101" s="36"/>
      <c r="XF101" s="36"/>
      <c r="XG101" s="36"/>
      <c r="XH101" s="36"/>
      <c r="XI101" s="36"/>
      <c r="XJ101" s="36"/>
      <c r="XK101" s="36"/>
      <c r="XL101" s="36"/>
      <c r="XM101" s="36"/>
      <c r="XN101" s="36"/>
      <c r="XO101" s="36"/>
      <c r="XP101" s="36"/>
      <c r="XQ101" s="36"/>
      <c r="XR101" s="36"/>
      <c r="XS101" s="36"/>
      <c r="XT101" s="36"/>
      <c r="XU101" s="36"/>
      <c r="XV101" s="36"/>
      <c r="XW101" s="36"/>
      <c r="XX101" s="36"/>
      <c r="XY101" s="36"/>
      <c r="XZ101" s="36"/>
      <c r="YA101" s="36"/>
      <c r="YB101" s="36"/>
      <c r="YC101" s="36"/>
      <c r="YD101" s="36"/>
      <c r="YE101" s="36"/>
      <c r="YF101" s="36"/>
      <c r="YG101" s="36"/>
      <c r="YH101" s="36"/>
      <c r="YI101" s="36"/>
      <c r="YJ101" s="36"/>
      <c r="YK101" s="36"/>
      <c r="YL101" s="36"/>
      <c r="YM101" s="36"/>
      <c r="YN101" s="36"/>
      <c r="YO101" s="36"/>
      <c r="YP101" s="36"/>
      <c r="YQ101" s="36"/>
      <c r="YR101" s="36"/>
      <c r="YS101" s="36"/>
    </row>
    <row r="102" spans="1:669" ht="15.75" x14ac:dyDescent="0.25">
      <c r="A102" s="48" t="s">
        <v>14</v>
      </c>
      <c r="B102" s="68">
        <v>1</v>
      </c>
      <c r="C102" s="49"/>
      <c r="D102" s="49"/>
      <c r="E102" s="67"/>
      <c r="F102" s="66"/>
      <c r="G102" s="107">
        <f>G101</f>
        <v>90000</v>
      </c>
      <c r="H102" s="107">
        <f t="shared" ref="H102:L102" si="20">H101</f>
        <v>2583</v>
      </c>
      <c r="I102" s="175">
        <f>I101</f>
        <v>9753.1200000000008</v>
      </c>
      <c r="J102" s="172">
        <f t="shared" si="20"/>
        <v>2736</v>
      </c>
      <c r="K102" s="107">
        <f>K101</f>
        <v>25</v>
      </c>
      <c r="L102" s="172">
        <f t="shared" si="20"/>
        <v>15097.12</v>
      </c>
      <c r="M102" s="107">
        <f>M101</f>
        <v>74902.880000000005</v>
      </c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  <c r="TJ102" s="36"/>
      <c r="TK102" s="36"/>
      <c r="TL102" s="36"/>
      <c r="TM102" s="36"/>
      <c r="TN102" s="36"/>
      <c r="TO102" s="36"/>
      <c r="TP102" s="36"/>
      <c r="TQ102" s="36"/>
      <c r="TR102" s="36"/>
      <c r="TS102" s="36"/>
      <c r="TT102" s="36"/>
      <c r="TU102" s="36"/>
      <c r="TV102" s="36"/>
      <c r="TW102" s="36"/>
      <c r="TX102" s="36"/>
      <c r="TY102" s="36"/>
      <c r="TZ102" s="36"/>
      <c r="UA102" s="36"/>
      <c r="UB102" s="36"/>
      <c r="UC102" s="36"/>
      <c r="UD102" s="36"/>
      <c r="UE102" s="36"/>
      <c r="UF102" s="36"/>
      <c r="UG102" s="36"/>
      <c r="UH102" s="36"/>
      <c r="UI102" s="36"/>
      <c r="UJ102" s="36"/>
      <c r="UK102" s="36"/>
      <c r="UL102" s="36"/>
      <c r="UM102" s="36"/>
      <c r="UN102" s="36"/>
      <c r="UO102" s="36"/>
      <c r="UP102" s="36"/>
      <c r="UQ102" s="36"/>
      <c r="UR102" s="36"/>
      <c r="US102" s="36"/>
      <c r="UT102" s="36"/>
      <c r="UU102" s="36"/>
      <c r="UV102" s="36"/>
      <c r="UW102" s="36"/>
      <c r="UX102" s="36"/>
      <c r="UY102" s="36"/>
      <c r="UZ102" s="36"/>
      <c r="VA102" s="36"/>
      <c r="VB102" s="36"/>
      <c r="VC102" s="36"/>
      <c r="VD102" s="36"/>
      <c r="VE102" s="36"/>
      <c r="VF102" s="36"/>
      <c r="VG102" s="36"/>
      <c r="VH102" s="36"/>
      <c r="VI102" s="36"/>
      <c r="VJ102" s="36"/>
      <c r="VK102" s="36"/>
      <c r="VL102" s="36"/>
      <c r="VM102" s="36"/>
      <c r="VN102" s="36"/>
      <c r="VO102" s="36"/>
      <c r="VP102" s="36"/>
      <c r="VQ102" s="36"/>
      <c r="VR102" s="36"/>
      <c r="VS102" s="36"/>
      <c r="VT102" s="36"/>
      <c r="VU102" s="36"/>
      <c r="VV102" s="36"/>
      <c r="VW102" s="36"/>
      <c r="VX102" s="36"/>
      <c r="VY102" s="36"/>
      <c r="VZ102" s="36"/>
      <c r="WA102" s="36"/>
      <c r="WB102" s="36"/>
      <c r="WC102" s="36"/>
      <c r="WD102" s="36"/>
      <c r="WE102" s="36"/>
      <c r="WF102" s="36"/>
      <c r="WG102" s="36"/>
      <c r="WH102" s="36"/>
      <c r="WI102" s="36"/>
      <c r="WJ102" s="36"/>
      <c r="WK102" s="36"/>
      <c r="WL102" s="36"/>
      <c r="WM102" s="36"/>
      <c r="WN102" s="36"/>
      <c r="WO102" s="36"/>
      <c r="WP102" s="36"/>
      <c r="WQ102" s="36"/>
      <c r="WR102" s="36"/>
      <c r="WS102" s="36"/>
      <c r="WT102" s="36"/>
      <c r="WU102" s="36"/>
      <c r="WV102" s="36"/>
      <c r="WW102" s="36"/>
      <c r="WX102" s="36"/>
      <c r="WY102" s="36"/>
      <c r="WZ102" s="36"/>
      <c r="XA102" s="36"/>
      <c r="XB102" s="36"/>
      <c r="XC102" s="36"/>
      <c r="XD102" s="36"/>
      <c r="XE102" s="36"/>
      <c r="XF102" s="36"/>
      <c r="XG102" s="36"/>
      <c r="XH102" s="36"/>
      <c r="XI102" s="36"/>
      <c r="XJ102" s="36"/>
      <c r="XK102" s="36"/>
      <c r="XL102" s="36"/>
      <c r="XM102" s="36"/>
      <c r="XN102" s="36"/>
      <c r="XO102" s="36"/>
      <c r="XP102" s="36"/>
      <c r="XQ102" s="36"/>
      <c r="XR102" s="36"/>
      <c r="XS102" s="36"/>
      <c r="XT102" s="36"/>
      <c r="XU102" s="36"/>
      <c r="XV102" s="36"/>
      <c r="XW102" s="36"/>
      <c r="XX102" s="36"/>
      <c r="XY102" s="36"/>
      <c r="XZ102" s="36"/>
      <c r="YA102" s="36"/>
      <c r="YB102" s="36"/>
      <c r="YC102" s="36"/>
      <c r="YD102" s="36"/>
      <c r="YE102" s="36"/>
      <c r="YF102" s="36"/>
      <c r="YG102" s="36"/>
      <c r="YH102" s="36"/>
      <c r="YI102" s="36"/>
      <c r="YJ102" s="36"/>
      <c r="YK102" s="36"/>
      <c r="YL102" s="36"/>
      <c r="YM102" s="36"/>
      <c r="YN102" s="36"/>
      <c r="YO102" s="36"/>
      <c r="YP102" s="36"/>
      <c r="YQ102" s="36"/>
      <c r="YR102" s="36"/>
      <c r="YS102" s="36"/>
    </row>
    <row r="103" spans="1:669" ht="15.75" x14ac:dyDescent="0.25">
      <c r="A103" s="29"/>
      <c r="B103" s="11"/>
      <c r="C103" s="5"/>
      <c r="D103" s="5"/>
      <c r="E103" s="7"/>
      <c r="F103" s="3"/>
      <c r="G103" s="116"/>
      <c r="H103" s="116"/>
      <c r="I103" s="117"/>
      <c r="J103" s="117"/>
      <c r="K103" s="116"/>
      <c r="L103" s="117"/>
      <c r="M103" s="11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  <c r="JM103" s="36"/>
      <c r="JN103" s="36"/>
      <c r="JO103" s="36"/>
      <c r="JP103" s="36"/>
      <c r="JQ103" s="36"/>
      <c r="JR103" s="36"/>
      <c r="JS103" s="36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  <c r="KD103" s="36"/>
      <c r="KE103" s="36"/>
      <c r="KF103" s="36"/>
      <c r="KG103" s="36"/>
      <c r="KH103" s="36"/>
      <c r="KI103" s="36"/>
      <c r="KJ103" s="36"/>
      <c r="KK103" s="36"/>
      <c r="KL103" s="36"/>
      <c r="KM103" s="36"/>
      <c r="KN103" s="36"/>
      <c r="KO103" s="36"/>
      <c r="KP103" s="36"/>
      <c r="KQ103" s="36"/>
      <c r="KR103" s="36"/>
      <c r="KS103" s="36"/>
      <c r="KT103" s="36"/>
      <c r="KU103" s="36"/>
      <c r="KV103" s="36"/>
      <c r="KW103" s="36"/>
      <c r="KX103" s="36"/>
      <c r="KY103" s="36"/>
      <c r="KZ103" s="36"/>
      <c r="LA103" s="36"/>
      <c r="LB103" s="36"/>
      <c r="LC103" s="36"/>
      <c r="LD103" s="36"/>
      <c r="LE103" s="36"/>
      <c r="LF103" s="36"/>
      <c r="LG103" s="36"/>
      <c r="LH103" s="36"/>
      <c r="LI103" s="36"/>
      <c r="LJ103" s="36"/>
      <c r="LK103" s="36"/>
      <c r="LL103" s="36"/>
      <c r="LM103" s="36"/>
      <c r="LN103" s="36"/>
      <c r="LO103" s="36"/>
      <c r="LP103" s="36"/>
      <c r="LQ103" s="36"/>
      <c r="LR103" s="36"/>
      <c r="LS103" s="36"/>
      <c r="LT103" s="36"/>
      <c r="LU103" s="36"/>
      <c r="LV103" s="36"/>
      <c r="LW103" s="36"/>
      <c r="LX103" s="36"/>
      <c r="LY103" s="36"/>
      <c r="LZ103" s="36"/>
      <c r="MA103" s="36"/>
      <c r="MB103" s="36"/>
      <c r="MC103" s="36"/>
      <c r="MD103" s="36"/>
      <c r="ME103" s="36"/>
      <c r="MF103" s="36"/>
      <c r="MG103" s="36"/>
      <c r="MH103" s="36"/>
      <c r="MI103" s="36"/>
      <c r="MJ103" s="36"/>
      <c r="MK103" s="36"/>
      <c r="ML103" s="36"/>
      <c r="MM103" s="36"/>
      <c r="MN103" s="36"/>
      <c r="MO103" s="36"/>
      <c r="MP103" s="36"/>
      <c r="MQ103" s="36"/>
      <c r="MR103" s="36"/>
      <c r="MS103" s="36"/>
      <c r="MT103" s="36"/>
      <c r="MU103" s="36"/>
      <c r="MV103" s="36"/>
      <c r="MW103" s="36"/>
      <c r="MX103" s="36"/>
      <c r="MY103" s="36"/>
      <c r="MZ103" s="36"/>
      <c r="NA103" s="36"/>
      <c r="NB103" s="36"/>
      <c r="NC103" s="36"/>
      <c r="ND103" s="36"/>
      <c r="NE103" s="36"/>
      <c r="NF103" s="36"/>
      <c r="NG103" s="36"/>
      <c r="NH103" s="36"/>
      <c r="NI103" s="36"/>
      <c r="NJ103" s="36"/>
      <c r="NK103" s="36"/>
      <c r="NL103" s="36"/>
      <c r="NM103" s="36"/>
      <c r="NN103" s="36"/>
      <c r="NO103" s="36"/>
      <c r="NP103" s="36"/>
      <c r="NQ103" s="36"/>
      <c r="NR103" s="36"/>
      <c r="NS103" s="36"/>
      <c r="NT103" s="36"/>
      <c r="NU103" s="36"/>
      <c r="NV103" s="36"/>
      <c r="NW103" s="36"/>
      <c r="NX103" s="36"/>
      <c r="NY103" s="36"/>
      <c r="NZ103" s="36"/>
      <c r="OA103" s="36"/>
      <c r="OB103" s="36"/>
      <c r="OC103" s="36"/>
      <c r="OD103" s="36"/>
      <c r="OE103" s="36"/>
      <c r="OF103" s="36"/>
      <c r="OG103" s="36"/>
      <c r="OH103" s="36"/>
      <c r="OI103" s="36"/>
      <c r="OJ103" s="36"/>
      <c r="OK103" s="36"/>
      <c r="OL103" s="36"/>
      <c r="OM103" s="36"/>
      <c r="ON103" s="36"/>
      <c r="OO103" s="36"/>
      <c r="OP103" s="36"/>
      <c r="OQ103" s="36"/>
      <c r="OR103" s="36"/>
      <c r="OS103" s="36"/>
      <c r="OT103" s="36"/>
      <c r="OU103" s="36"/>
      <c r="OV103" s="36"/>
      <c r="OW103" s="36"/>
      <c r="OX103" s="36"/>
      <c r="OY103" s="36"/>
      <c r="OZ103" s="36"/>
      <c r="PA103" s="36"/>
      <c r="PB103" s="36"/>
      <c r="PC103" s="36"/>
      <c r="PD103" s="36"/>
      <c r="PE103" s="36"/>
      <c r="PF103" s="36"/>
      <c r="PG103" s="36"/>
      <c r="PH103" s="36"/>
      <c r="PI103" s="36"/>
      <c r="PJ103" s="36"/>
      <c r="PK103" s="36"/>
      <c r="PL103" s="36"/>
      <c r="PM103" s="36"/>
      <c r="PN103" s="36"/>
      <c r="PO103" s="36"/>
      <c r="PP103" s="36"/>
      <c r="PQ103" s="36"/>
      <c r="PR103" s="36"/>
      <c r="PS103" s="36"/>
      <c r="PT103" s="36"/>
      <c r="PU103" s="36"/>
      <c r="PV103" s="36"/>
      <c r="PW103" s="36"/>
      <c r="PX103" s="36"/>
      <c r="PY103" s="36"/>
      <c r="PZ103" s="36"/>
      <c r="QA103" s="36"/>
      <c r="QB103" s="36"/>
      <c r="QC103" s="36"/>
      <c r="QD103" s="36"/>
      <c r="QE103" s="36"/>
      <c r="QF103" s="36"/>
      <c r="QG103" s="36"/>
      <c r="QH103" s="36"/>
      <c r="QI103" s="36"/>
      <c r="QJ103" s="36"/>
      <c r="QK103" s="36"/>
      <c r="QL103" s="36"/>
      <c r="QM103" s="36"/>
      <c r="QN103" s="36"/>
      <c r="QO103" s="36"/>
      <c r="QP103" s="36"/>
      <c r="QQ103" s="36"/>
      <c r="QR103" s="36"/>
      <c r="QS103" s="36"/>
      <c r="QT103" s="36"/>
      <c r="QU103" s="36"/>
      <c r="QV103" s="36"/>
      <c r="QW103" s="36"/>
      <c r="QX103" s="36"/>
      <c r="QY103" s="36"/>
      <c r="QZ103" s="36"/>
      <c r="RA103" s="36"/>
      <c r="RB103" s="36"/>
      <c r="RC103" s="36"/>
      <c r="RD103" s="36"/>
      <c r="RE103" s="36"/>
      <c r="RF103" s="36"/>
      <c r="RG103" s="36"/>
      <c r="RH103" s="36"/>
      <c r="RI103" s="36"/>
      <c r="RJ103" s="36"/>
      <c r="RK103" s="36"/>
      <c r="RL103" s="36"/>
      <c r="RM103" s="36"/>
      <c r="RN103" s="36"/>
      <c r="RO103" s="36"/>
      <c r="RP103" s="36"/>
      <c r="RQ103" s="36"/>
      <c r="RR103" s="36"/>
      <c r="RS103" s="36"/>
      <c r="RT103" s="36"/>
      <c r="RU103" s="36"/>
      <c r="RV103" s="36"/>
      <c r="RW103" s="36"/>
      <c r="RX103" s="36"/>
      <c r="RY103" s="36"/>
      <c r="RZ103" s="36"/>
      <c r="SA103" s="36"/>
      <c r="SB103" s="36"/>
      <c r="SC103" s="36"/>
      <c r="SD103" s="36"/>
      <c r="SE103" s="36"/>
      <c r="SF103" s="36"/>
      <c r="SG103" s="36"/>
      <c r="SH103" s="36"/>
      <c r="SI103" s="36"/>
      <c r="SJ103" s="36"/>
      <c r="SK103" s="36"/>
      <c r="SL103" s="36"/>
      <c r="SM103" s="36"/>
      <c r="SN103" s="36"/>
      <c r="SO103" s="36"/>
      <c r="SP103" s="36"/>
      <c r="SQ103" s="36"/>
      <c r="SR103" s="36"/>
      <c r="SS103" s="36"/>
      <c r="ST103" s="36"/>
      <c r="SU103" s="36"/>
      <c r="SV103" s="36"/>
      <c r="SW103" s="36"/>
      <c r="SX103" s="36"/>
      <c r="SY103" s="36"/>
      <c r="SZ103" s="36"/>
      <c r="TA103" s="36"/>
      <c r="TB103" s="36"/>
      <c r="TC103" s="36"/>
      <c r="TD103" s="36"/>
      <c r="TE103" s="36"/>
      <c r="TF103" s="36"/>
      <c r="TG103" s="36"/>
      <c r="TH103" s="36"/>
      <c r="TI103" s="36"/>
      <c r="TJ103" s="36"/>
      <c r="TK103" s="36"/>
      <c r="TL103" s="36"/>
      <c r="TM103" s="36"/>
      <c r="TN103" s="36"/>
      <c r="TO103" s="36"/>
      <c r="TP103" s="36"/>
      <c r="TQ103" s="36"/>
      <c r="TR103" s="36"/>
      <c r="TS103" s="36"/>
      <c r="TT103" s="36"/>
      <c r="TU103" s="36"/>
      <c r="TV103" s="36"/>
      <c r="TW103" s="36"/>
      <c r="TX103" s="36"/>
      <c r="TY103" s="36"/>
      <c r="TZ103" s="36"/>
      <c r="UA103" s="36"/>
      <c r="UB103" s="36"/>
      <c r="UC103" s="36"/>
      <c r="UD103" s="36"/>
      <c r="UE103" s="36"/>
      <c r="UF103" s="36"/>
      <c r="UG103" s="36"/>
      <c r="UH103" s="36"/>
      <c r="UI103" s="36"/>
      <c r="UJ103" s="36"/>
      <c r="UK103" s="36"/>
      <c r="UL103" s="36"/>
      <c r="UM103" s="36"/>
      <c r="UN103" s="36"/>
      <c r="UO103" s="36"/>
      <c r="UP103" s="36"/>
      <c r="UQ103" s="36"/>
      <c r="UR103" s="36"/>
      <c r="US103" s="36"/>
      <c r="UT103" s="36"/>
      <c r="UU103" s="36"/>
      <c r="UV103" s="36"/>
      <c r="UW103" s="36"/>
      <c r="UX103" s="36"/>
      <c r="UY103" s="36"/>
      <c r="UZ103" s="36"/>
      <c r="VA103" s="36"/>
      <c r="VB103" s="36"/>
      <c r="VC103" s="36"/>
      <c r="VD103" s="36"/>
      <c r="VE103" s="36"/>
      <c r="VF103" s="36"/>
      <c r="VG103" s="36"/>
      <c r="VH103" s="36"/>
      <c r="VI103" s="36"/>
      <c r="VJ103" s="36"/>
      <c r="VK103" s="36"/>
      <c r="VL103" s="36"/>
      <c r="VM103" s="36"/>
      <c r="VN103" s="36"/>
      <c r="VO103" s="36"/>
      <c r="VP103" s="36"/>
      <c r="VQ103" s="36"/>
      <c r="VR103" s="36"/>
      <c r="VS103" s="36"/>
      <c r="VT103" s="36"/>
      <c r="VU103" s="36"/>
      <c r="VV103" s="36"/>
      <c r="VW103" s="36"/>
      <c r="VX103" s="36"/>
      <c r="VY103" s="36"/>
      <c r="VZ103" s="36"/>
      <c r="WA103" s="36"/>
      <c r="WB103" s="36"/>
      <c r="WC103" s="36"/>
      <c r="WD103" s="36"/>
      <c r="WE103" s="36"/>
      <c r="WF103" s="36"/>
      <c r="WG103" s="36"/>
      <c r="WH103" s="36"/>
      <c r="WI103" s="36"/>
      <c r="WJ103" s="36"/>
      <c r="WK103" s="36"/>
      <c r="WL103" s="36"/>
      <c r="WM103" s="36"/>
      <c r="WN103" s="36"/>
      <c r="WO103" s="36"/>
      <c r="WP103" s="36"/>
      <c r="WQ103" s="36"/>
      <c r="WR103" s="36"/>
      <c r="WS103" s="36"/>
      <c r="WT103" s="36"/>
      <c r="WU103" s="36"/>
      <c r="WV103" s="36"/>
      <c r="WW103" s="36"/>
      <c r="WX103" s="36"/>
      <c r="WY103" s="36"/>
      <c r="WZ103" s="36"/>
      <c r="XA103" s="36"/>
      <c r="XB103" s="36"/>
      <c r="XC103" s="36"/>
      <c r="XD103" s="36"/>
      <c r="XE103" s="36"/>
      <c r="XF103" s="36"/>
      <c r="XG103" s="36"/>
      <c r="XH103" s="36"/>
      <c r="XI103" s="36"/>
      <c r="XJ103" s="36"/>
      <c r="XK103" s="36"/>
      <c r="XL103" s="36"/>
      <c r="XM103" s="36"/>
      <c r="XN103" s="36"/>
      <c r="XO103" s="36"/>
      <c r="XP103" s="36"/>
      <c r="XQ103" s="36"/>
      <c r="XR103" s="36"/>
      <c r="XS103" s="36"/>
      <c r="XT103" s="36"/>
      <c r="XU103" s="36"/>
      <c r="XV103" s="36"/>
      <c r="XW103" s="36"/>
      <c r="XX103" s="36"/>
      <c r="XY103" s="36"/>
      <c r="XZ103" s="36"/>
      <c r="YA103" s="36"/>
      <c r="YB103" s="36"/>
      <c r="YC103" s="36"/>
      <c r="YD103" s="36"/>
      <c r="YE103" s="36"/>
      <c r="YF103" s="36"/>
      <c r="YG103" s="36"/>
      <c r="YH103" s="36"/>
      <c r="YI103" s="36"/>
      <c r="YJ103" s="36"/>
      <c r="YK103" s="36"/>
      <c r="YL103" s="36"/>
      <c r="YM103" s="36"/>
      <c r="YN103" s="36"/>
      <c r="YO103" s="36"/>
      <c r="YP103" s="36"/>
      <c r="YQ103" s="36"/>
      <c r="YR103" s="36"/>
      <c r="YS103" s="36"/>
    </row>
    <row r="104" spans="1:669" ht="15" customHeight="1" x14ac:dyDescent="0.25">
      <c r="A104" s="29" t="s">
        <v>214</v>
      </c>
      <c r="B104" s="11"/>
      <c r="C104" s="5"/>
      <c r="D104" s="5"/>
      <c r="E104" s="7"/>
      <c r="F104" s="3"/>
      <c r="G104" s="116"/>
      <c r="H104" s="116"/>
      <c r="I104" s="117"/>
      <c r="J104" s="117"/>
      <c r="K104" s="116"/>
      <c r="L104" s="117"/>
      <c r="M104" s="11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6"/>
      <c r="KK104" s="36"/>
      <c r="KL104" s="36"/>
      <c r="KM104" s="36"/>
      <c r="KN104" s="36"/>
      <c r="KO104" s="36"/>
      <c r="KP104" s="36"/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6"/>
      <c r="MA104" s="36"/>
      <c r="MB104" s="36"/>
      <c r="MC104" s="36"/>
      <c r="MD104" s="36"/>
      <c r="ME104" s="36"/>
      <c r="MF104" s="36"/>
      <c r="MG104" s="36"/>
      <c r="MH104" s="36"/>
      <c r="MI104" s="36"/>
      <c r="MJ104" s="36"/>
      <c r="MK104" s="36"/>
      <c r="ML104" s="36"/>
      <c r="MM104" s="36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6"/>
      <c r="NB104" s="36"/>
      <c r="NC104" s="36"/>
      <c r="ND104" s="36"/>
      <c r="NE104" s="36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36"/>
      <c r="PM104" s="36"/>
      <c r="PN104" s="36"/>
      <c r="PO104" s="36"/>
      <c r="PP104" s="36"/>
      <c r="PQ104" s="36"/>
      <c r="PR104" s="36"/>
      <c r="PS104" s="36"/>
      <c r="PT104" s="36"/>
      <c r="PU104" s="36"/>
      <c r="PV104" s="36"/>
      <c r="PW104" s="36"/>
      <c r="PX104" s="36"/>
      <c r="PY104" s="36"/>
      <c r="PZ104" s="36"/>
      <c r="QA104" s="36"/>
      <c r="QB104" s="36"/>
      <c r="QC104" s="36"/>
      <c r="QD104" s="36"/>
      <c r="QE104" s="36"/>
      <c r="QF104" s="36"/>
      <c r="QG104" s="36"/>
      <c r="QH104" s="36"/>
      <c r="QI104" s="36"/>
      <c r="QJ104" s="36"/>
      <c r="QK104" s="36"/>
      <c r="QL104" s="36"/>
      <c r="QM104" s="36"/>
      <c r="QN104" s="36"/>
      <c r="QO104" s="36"/>
      <c r="QP104" s="36"/>
      <c r="QQ104" s="36"/>
      <c r="QR104" s="36"/>
      <c r="QS104" s="36"/>
      <c r="QT104" s="36"/>
      <c r="QU104" s="36"/>
      <c r="QV104" s="36"/>
      <c r="QW104" s="36"/>
      <c r="QX104" s="36"/>
      <c r="QY104" s="36"/>
      <c r="QZ104" s="36"/>
      <c r="RA104" s="36"/>
      <c r="RB104" s="36"/>
      <c r="RC104" s="36"/>
      <c r="RD104" s="36"/>
      <c r="RE104" s="36"/>
      <c r="RF104" s="36"/>
      <c r="RG104" s="36"/>
      <c r="RH104" s="36"/>
      <c r="RI104" s="36"/>
      <c r="RJ104" s="36"/>
      <c r="RK104" s="36"/>
      <c r="RL104" s="36"/>
      <c r="RM104" s="36"/>
      <c r="RN104" s="36"/>
      <c r="RO104" s="36"/>
      <c r="RP104" s="36"/>
      <c r="RQ104" s="36"/>
      <c r="RR104" s="36"/>
      <c r="RS104" s="36"/>
      <c r="RT104" s="36"/>
      <c r="RU104" s="36"/>
      <c r="RV104" s="36"/>
      <c r="RW104" s="36"/>
      <c r="RX104" s="36"/>
      <c r="RY104" s="36"/>
      <c r="RZ104" s="36"/>
      <c r="SA104" s="36"/>
      <c r="SB104" s="36"/>
      <c r="SC104" s="36"/>
      <c r="SD104" s="36"/>
      <c r="SE104" s="36"/>
      <c r="SF104" s="36"/>
      <c r="SG104" s="36"/>
      <c r="SH104" s="36"/>
      <c r="SI104" s="36"/>
      <c r="SJ104" s="36"/>
      <c r="SK104" s="36"/>
      <c r="SL104" s="36"/>
      <c r="SM104" s="36"/>
      <c r="SN104" s="36"/>
      <c r="SO104" s="36"/>
      <c r="SP104" s="36"/>
      <c r="SQ104" s="36"/>
      <c r="SR104" s="36"/>
      <c r="SS104" s="36"/>
      <c r="ST104" s="36"/>
      <c r="SU104" s="36"/>
      <c r="SV104" s="36"/>
      <c r="SW104" s="36"/>
      <c r="SX104" s="36"/>
      <c r="SY104" s="36"/>
      <c r="SZ104" s="36"/>
      <c r="TA104" s="36"/>
      <c r="TB104" s="36"/>
      <c r="TC104" s="36"/>
      <c r="TD104" s="36"/>
      <c r="TE104" s="36"/>
      <c r="TF104" s="36"/>
      <c r="TG104" s="36"/>
      <c r="TH104" s="36"/>
      <c r="TI104" s="36"/>
      <c r="TJ104" s="36"/>
      <c r="TK104" s="36"/>
      <c r="TL104" s="36"/>
      <c r="TM104" s="36"/>
      <c r="TN104" s="36"/>
      <c r="TO104" s="36"/>
      <c r="TP104" s="36"/>
      <c r="TQ104" s="36"/>
      <c r="TR104" s="36"/>
      <c r="TS104" s="36"/>
      <c r="TT104" s="36"/>
      <c r="TU104" s="36"/>
      <c r="TV104" s="36"/>
      <c r="TW104" s="36"/>
      <c r="TX104" s="36"/>
      <c r="TY104" s="36"/>
      <c r="TZ104" s="36"/>
      <c r="UA104" s="36"/>
      <c r="UB104" s="36"/>
      <c r="UC104" s="36"/>
      <c r="UD104" s="36"/>
      <c r="UE104" s="36"/>
      <c r="UF104" s="36"/>
      <c r="UG104" s="36"/>
      <c r="UH104" s="36"/>
      <c r="UI104" s="36"/>
      <c r="UJ104" s="36"/>
      <c r="UK104" s="36"/>
      <c r="UL104" s="36"/>
      <c r="UM104" s="36"/>
      <c r="UN104" s="36"/>
      <c r="UO104" s="36"/>
      <c r="UP104" s="36"/>
      <c r="UQ104" s="36"/>
      <c r="UR104" s="36"/>
      <c r="US104" s="36"/>
      <c r="UT104" s="36"/>
      <c r="UU104" s="36"/>
      <c r="UV104" s="36"/>
      <c r="UW104" s="36"/>
      <c r="UX104" s="36"/>
      <c r="UY104" s="36"/>
      <c r="UZ104" s="36"/>
      <c r="VA104" s="36"/>
      <c r="VB104" s="36"/>
      <c r="VC104" s="36"/>
      <c r="VD104" s="36"/>
      <c r="VE104" s="36"/>
      <c r="VF104" s="36"/>
      <c r="VG104" s="36"/>
      <c r="VH104" s="36"/>
      <c r="VI104" s="36"/>
      <c r="VJ104" s="36"/>
      <c r="VK104" s="36"/>
      <c r="VL104" s="36"/>
      <c r="VM104" s="36"/>
      <c r="VN104" s="36"/>
      <c r="VO104" s="36"/>
      <c r="VP104" s="36"/>
      <c r="VQ104" s="36"/>
      <c r="VR104" s="36"/>
      <c r="VS104" s="36"/>
      <c r="VT104" s="36"/>
      <c r="VU104" s="36"/>
      <c r="VV104" s="36"/>
      <c r="VW104" s="36"/>
      <c r="VX104" s="36"/>
      <c r="VY104" s="36"/>
      <c r="VZ104" s="36"/>
      <c r="WA104" s="36"/>
      <c r="WB104" s="36"/>
      <c r="WC104" s="36"/>
      <c r="WD104" s="36"/>
      <c r="WE104" s="36"/>
      <c r="WF104" s="36"/>
      <c r="WG104" s="36"/>
      <c r="WH104" s="36"/>
      <c r="WI104" s="36"/>
      <c r="WJ104" s="36"/>
      <c r="WK104" s="36"/>
      <c r="WL104" s="36"/>
      <c r="WM104" s="36"/>
      <c r="WN104" s="36"/>
      <c r="WO104" s="36"/>
      <c r="WP104" s="36"/>
      <c r="WQ104" s="36"/>
      <c r="WR104" s="36"/>
      <c r="WS104" s="36"/>
      <c r="WT104" s="36"/>
      <c r="WU104" s="36"/>
      <c r="WV104" s="36"/>
      <c r="WW104" s="36"/>
      <c r="WX104" s="36"/>
      <c r="WY104" s="36"/>
      <c r="WZ104" s="36"/>
      <c r="XA104" s="36"/>
      <c r="XB104" s="36"/>
      <c r="XC104" s="36"/>
      <c r="XD104" s="36"/>
      <c r="XE104" s="36"/>
      <c r="XF104" s="36"/>
      <c r="XG104" s="36"/>
      <c r="XH104" s="36"/>
      <c r="XI104" s="36"/>
      <c r="XJ104" s="36"/>
      <c r="XK104" s="36"/>
      <c r="XL104" s="36"/>
      <c r="XM104" s="36"/>
      <c r="XN104" s="36"/>
      <c r="XO104" s="36"/>
      <c r="XP104" s="36"/>
      <c r="XQ104" s="36"/>
      <c r="XR104" s="36"/>
      <c r="XS104" s="36"/>
      <c r="XT104" s="36"/>
      <c r="XU104" s="36"/>
      <c r="XV104" s="36"/>
      <c r="XW104" s="36"/>
      <c r="XX104" s="36"/>
      <c r="XY104" s="36"/>
      <c r="XZ104" s="36"/>
      <c r="YA104" s="36"/>
      <c r="YB104" s="36"/>
      <c r="YC104" s="36"/>
      <c r="YD104" s="36"/>
      <c r="YE104" s="36"/>
      <c r="YF104" s="36"/>
      <c r="YG104" s="36"/>
      <c r="YH104" s="36"/>
      <c r="YI104" s="36"/>
      <c r="YJ104" s="36"/>
      <c r="YK104" s="36"/>
      <c r="YL104" s="36"/>
      <c r="YM104" s="36"/>
      <c r="YN104" s="36"/>
      <c r="YO104" s="36"/>
      <c r="YP104" s="36"/>
      <c r="YQ104" s="36"/>
      <c r="YR104" s="36"/>
      <c r="YS104" s="36"/>
    </row>
    <row r="105" spans="1:669" ht="12.75" customHeight="1" x14ac:dyDescent="0.25">
      <c r="A105" s="33" t="s">
        <v>30</v>
      </c>
      <c r="B105" s="12" t="s">
        <v>17</v>
      </c>
      <c r="C105" s="15" t="s">
        <v>69</v>
      </c>
      <c r="D105" s="15" t="s">
        <v>207</v>
      </c>
      <c r="E105" s="16">
        <v>41275</v>
      </c>
      <c r="F105" s="12" t="s">
        <v>106</v>
      </c>
      <c r="G105" s="142">
        <v>42500</v>
      </c>
      <c r="H105" s="142">
        <v>1219.75</v>
      </c>
      <c r="I105" s="142">
        <v>795.49</v>
      </c>
      <c r="J105" s="142">
        <v>1292</v>
      </c>
      <c r="K105" s="142">
        <v>937.5</v>
      </c>
      <c r="L105" s="142">
        <v>4244.74</v>
      </c>
      <c r="M105" s="142">
        <v>38255.26</v>
      </c>
    </row>
    <row r="106" spans="1:669" ht="12.75" customHeight="1" x14ac:dyDescent="0.25">
      <c r="A106" s="48" t="s">
        <v>14</v>
      </c>
      <c r="B106" s="70">
        <v>1</v>
      </c>
      <c r="C106" s="49"/>
      <c r="D106" s="49"/>
      <c r="E106" s="50"/>
      <c r="F106" s="50"/>
      <c r="G106" s="172">
        <f t="shared" ref="G106:M106" si="21">G105</f>
        <v>42500</v>
      </c>
      <c r="H106" s="107">
        <f t="shared" si="21"/>
        <v>1219.75</v>
      </c>
      <c r="I106" s="175">
        <f>I105</f>
        <v>795.49</v>
      </c>
      <c r="J106" s="172">
        <f t="shared" si="21"/>
        <v>1292</v>
      </c>
      <c r="K106" s="172">
        <f>K105</f>
        <v>937.5</v>
      </c>
      <c r="L106" s="172">
        <f t="shared" si="21"/>
        <v>4244.74</v>
      </c>
      <c r="M106" s="107">
        <f t="shared" si="21"/>
        <v>38255.26</v>
      </c>
    </row>
    <row r="107" spans="1:669" ht="18" customHeight="1" x14ac:dyDescent="0.25">
      <c r="A107" s="30"/>
      <c r="B107" s="125"/>
      <c r="C107" s="15"/>
      <c r="D107" s="15"/>
      <c r="E107" s="79"/>
      <c r="F107" s="79"/>
      <c r="G107" s="173"/>
      <c r="H107" s="123"/>
      <c r="I107" s="173"/>
      <c r="J107" s="173"/>
      <c r="K107" s="173"/>
      <c r="L107" s="173"/>
      <c r="M107" s="123"/>
    </row>
    <row r="108" spans="1:669" ht="14.25" customHeight="1" x14ac:dyDescent="0.25">
      <c r="A108" s="30" t="s">
        <v>150</v>
      </c>
      <c r="B108" s="13"/>
      <c r="C108" s="14"/>
      <c r="D108" s="14"/>
      <c r="E108" s="30"/>
      <c r="F108" s="30"/>
      <c r="G108" s="123"/>
      <c r="H108" s="123"/>
      <c r="I108" s="173"/>
      <c r="J108" s="173"/>
      <c r="K108" s="123"/>
      <c r="L108" s="173"/>
      <c r="M108" s="123"/>
    </row>
    <row r="109" spans="1:669" s="48" customFormat="1" ht="18.75" customHeight="1" x14ac:dyDescent="0.25">
      <c r="A109" t="s">
        <v>133</v>
      </c>
      <c r="B109" s="2" t="s">
        <v>134</v>
      </c>
      <c r="C109" s="5" t="s">
        <v>69</v>
      </c>
      <c r="D109" s="5" t="s">
        <v>207</v>
      </c>
      <c r="E109" s="8">
        <v>44593</v>
      </c>
      <c r="F109" s="8" t="s">
        <v>106</v>
      </c>
      <c r="G109" s="142">
        <v>110000</v>
      </c>
      <c r="H109" s="142">
        <v>3157</v>
      </c>
      <c r="I109" s="142">
        <v>14457.62</v>
      </c>
      <c r="J109" s="142">
        <v>3344</v>
      </c>
      <c r="K109" s="142">
        <v>6625</v>
      </c>
      <c r="L109" s="142">
        <v>27583.62</v>
      </c>
      <c r="M109" s="142">
        <v>82416.38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  <c r="TP109" s="29"/>
      <c r="TQ109" s="29"/>
      <c r="TR109" s="29"/>
      <c r="TS109" s="29"/>
      <c r="TT109" s="29"/>
      <c r="TU109" s="29"/>
      <c r="TV109" s="29"/>
      <c r="TW109" s="29"/>
      <c r="TX109" s="29"/>
    </row>
    <row r="110" spans="1:669" s="29" customFormat="1" ht="20.25" customHeight="1" x14ac:dyDescent="0.25">
      <c r="A110" s="48" t="s">
        <v>14</v>
      </c>
      <c r="B110" s="68">
        <v>1</v>
      </c>
      <c r="C110" s="49"/>
      <c r="D110" s="49"/>
      <c r="E110" s="67"/>
      <c r="F110" s="66"/>
      <c r="G110" s="107">
        <f>SUM(G109)</f>
        <v>110000</v>
      </c>
      <c r="H110" s="107">
        <f t="shared" ref="H110:M110" si="22">SUM(H109)</f>
        <v>3157</v>
      </c>
      <c r="I110" s="107">
        <f>SUM(I109)</f>
        <v>14457.62</v>
      </c>
      <c r="J110" s="107">
        <f t="shared" si="22"/>
        <v>3344</v>
      </c>
      <c r="K110" s="107">
        <f>SUM(K109)</f>
        <v>6625</v>
      </c>
      <c r="L110" s="107">
        <f t="shared" si="22"/>
        <v>27583.62</v>
      </c>
      <c r="M110" s="107">
        <f t="shared" si="22"/>
        <v>82416.38</v>
      </c>
    </row>
    <row r="111" spans="1:669" s="29" customFormat="1" ht="18" customHeight="1" x14ac:dyDescent="0.25">
      <c r="B111" s="11"/>
      <c r="C111" s="5"/>
      <c r="D111" s="5"/>
      <c r="E111" s="7"/>
      <c r="F111" s="3"/>
      <c r="G111" s="116"/>
      <c r="H111" s="116"/>
      <c r="I111" s="116"/>
      <c r="J111" s="116"/>
      <c r="K111" s="116"/>
      <c r="L111" s="116"/>
      <c r="M111" s="116"/>
    </row>
    <row r="112" spans="1:669" ht="12.75" customHeight="1" x14ac:dyDescent="0.25">
      <c r="A112" s="29" t="s">
        <v>78</v>
      </c>
      <c r="C112" s="9"/>
      <c r="D112" s="9"/>
      <c r="E112" s="29"/>
      <c r="F112" s="29"/>
      <c r="G112" s="117"/>
      <c r="H112" s="116"/>
      <c r="I112" s="117"/>
      <c r="J112" s="117"/>
      <c r="K112" s="117"/>
      <c r="L112" s="117"/>
      <c r="M112" s="116"/>
    </row>
    <row r="113" spans="1:669" s="37" customFormat="1" ht="12.75" customHeight="1" x14ac:dyDescent="0.25">
      <c r="A113" t="s">
        <v>79</v>
      </c>
      <c r="B113" s="3" t="s">
        <v>17</v>
      </c>
      <c r="C113" s="5" t="s">
        <v>69</v>
      </c>
      <c r="D113" s="5" t="s">
        <v>207</v>
      </c>
      <c r="E113" s="7">
        <v>44362</v>
      </c>
      <c r="F113" s="8" t="s">
        <v>106</v>
      </c>
      <c r="G113" s="142">
        <v>33000</v>
      </c>
      <c r="H113" s="142">
        <v>947.1</v>
      </c>
      <c r="I113" s="142">
        <v>0</v>
      </c>
      <c r="J113" s="142">
        <v>1003.2</v>
      </c>
      <c r="K113" s="142">
        <v>25</v>
      </c>
      <c r="L113" s="142">
        <v>1975.3</v>
      </c>
      <c r="M113" s="142">
        <v>31024.7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</row>
    <row r="114" spans="1:669" ht="12.75" customHeight="1" x14ac:dyDescent="0.25">
      <c r="A114" s="48" t="s">
        <v>14</v>
      </c>
      <c r="B114" s="68">
        <v>1</v>
      </c>
      <c r="C114" s="54"/>
      <c r="D114" s="54"/>
      <c r="E114" s="67"/>
      <c r="F114" s="67"/>
      <c r="G114" s="172">
        <f>G113</f>
        <v>33000</v>
      </c>
      <c r="H114" s="107">
        <f>H113</f>
        <v>947.1</v>
      </c>
      <c r="I114" s="172">
        <f>I113</f>
        <v>0</v>
      </c>
      <c r="J114" s="172">
        <f>J113</f>
        <v>1003.2</v>
      </c>
      <c r="K114" s="172">
        <f>K113</f>
        <v>25</v>
      </c>
      <c r="L114" s="172">
        <v>1975.3</v>
      </c>
      <c r="M114" s="107">
        <f>M113</f>
        <v>31024.7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1:669" ht="12.75" customHeight="1" x14ac:dyDescent="0.25">
      <c r="A115" s="29"/>
      <c r="B115" s="11"/>
      <c r="C115" s="9"/>
      <c r="D115" s="9"/>
      <c r="E115" s="7"/>
      <c r="F115" s="7"/>
      <c r="G115" s="117"/>
      <c r="H115" s="116"/>
      <c r="I115" s="117"/>
      <c r="J115" s="117"/>
      <c r="K115" s="117"/>
      <c r="L115" s="117"/>
      <c r="M115" s="116"/>
    </row>
    <row r="116" spans="1:669" ht="12.75" customHeight="1" x14ac:dyDescent="0.25">
      <c r="A116" s="29" t="s">
        <v>113</v>
      </c>
      <c r="B116" s="80"/>
      <c r="C116" s="5"/>
      <c r="D116" s="5"/>
      <c r="E116" s="8"/>
      <c r="F116" s="8"/>
      <c r="G116" s="117"/>
      <c r="H116" s="116"/>
      <c r="I116" s="117"/>
      <c r="J116" s="117"/>
      <c r="K116" s="117"/>
      <c r="L116" s="117"/>
      <c r="M116" s="116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669" s="37" customFormat="1" ht="18" customHeight="1" x14ac:dyDescent="0.25">
      <c r="A117" t="s">
        <v>114</v>
      </c>
      <c r="B117" s="2" t="s">
        <v>17</v>
      </c>
      <c r="C117" s="5" t="s">
        <v>70</v>
      </c>
      <c r="D117" s="5" t="s">
        <v>207</v>
      </c>
      <c r="E117" s="8">
        <v>44562</v>
      </c>
      <c r="F117" s="8" t="s">
        <v>106</v>
      </c>
      <c r="G117" s="142">
        <v>40000</v>
      </c>
      <c r="H117" s="142">
        <v>1148</v>
      </c>
      <c r="I117" s="142">
        <v>442.65</v>
      </c>
      <c r="J117" s="142">
        <v>1216</v>
      </c>
      <c r="K117" s="142">
        <v>25</v>
      </c>
      <c r="L117" s="142">
        <v>2831.65</v>
      </c>
      <c r="M117" s="142">
        <v>37168.35</v>
      </c>
      <c r="N117" s="33"/>
      <c r="O117" s="33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  <c r="TJ117" s="36"/>
      <c r="TK117" s="36"/>
      <c r="TL117" s="36"/>
      <c r="TM117" s="36"/>
      <c r="TN117" s="36"/>
      <c r="TO117" s="36"/>
      <c r="TP117" s="36"/>
      <c r="TQ117" s="36"/>
      <c r="TR117" s="36"/>
      <c r="TS117" s="36"/>
      <c r="TT117" s="36"/>
      <c r="TU117" s="36"/>
      <c r="TV117" s="36"/>
      <c r="TW117" s="36"/>
      <c r="TX117" s="36"/>
      <c r="TY117" s="36"/>
      <c r="TZ117" s="36"/>
      <c r="UA117" s="36"/>
      <c r="UB117" s="36"/>
      <c r="UC117" s="36"/>
      <c r="UD117" s="36"/>
      <c r="UE117" s="36"/>
      <c r="UF117" s="36"/>
      <c r="UG117" s="36"/>
      <c r="UH117" s="36"/>
      <c r="UI117" s="36"/>
      <c r="UJ117" s="36"/>
      <c r="UK117" s="36"/>
      <c r="UL117" s="36"/>
      <c r="UM117" s="36"/>
      <c r="UN117" s="36"/>
      <c r="UO117" s="36"/>
      <c r="UP117" s="36"/>
      <c r="UQ117" s="36"/>
      <c r="UR117" s="36"/>
      <c r="US117" s="36"/>
      <c r="UT117" s="36"/>
      <c r="UU117" s="36"/>
      <c r="UV117" s="36"/>
      <c r="UW117" s="36"/>
      <c r="UX117" s="36"/>
      <c r="UY117" s="36"/>
      <c r="UZ117" s="36"/>
      <c r="VA117" s="36"/>
      <c r="VB117" s="36"/>
      <c r="VC117" s="36"/>
      <c r="VD117" s="36"/>
      <c r="VE117" s="36"/>
      <c r="VF117" s="36"/>
      <c r="VG117" s="36"/>
      <c r="VH117" s="36"/>
      <c r="VI117" s="36"/>
      <c r="VJ117" s="36"/>
      <c r="VK117" s="36"/>
      <c r="VL117" s="36"/>
      <c r="VM117" s="36"/>
      <c r="VN117" s="36"/>
      <c r="VO117" s="36"/>
      <c r="VP117" s="36"/>
      <c r="VQ117" s="36"/>
      <c r="VR117" s="36"/>
      <c r="VS117" s="36"/>
      <c r="VT117" s="36"/>
      <c r="VU117" s="36"/>
      <c r="VV117" s="36"/>
      <c r="VW117" s="36"/>
      <c r="VX117" s="36"/>
      <c r="VY117" s="36"/>
      <c r="VZ117" s="36"/>
      <c r="WA117" s="36"/>
      <c r="WB117" s="36"/>
      <c r="WC117" s="36"/>
      <c r="WD117" s="36"/>
      <c r="WE117" s="36"/>
      <c r="WF117" s="36"/>
      <c r="WG117" s="36"/>
      <c r="WH117" s="36"/>
      <c r="WI117" s="36"/>
      <c r="WJ117" s="36"/>
      <c r="WK117" s="36"/>
      <c r="WL117" s="36"/>
      <c r="WM117" s="36"/>
      <c r="WN117" s="36"/>
      <c r="WO117" s="36"/>
      <c r="WP117" s="36"/>
      <c r="WQ117" s="36"/>
      <c r="WR117" s="36"/>
      <c r="WS117" s="36"/>
      <c r="WT117" s="36"/>
      <c r="WU117" s="36"/>
      <c r="WV117" s="36"/>
      <c r="WW117" s="36"/>
      <c r="WX117" s="36"/>
      <c r="WY117" s="36"/>
      <c r="WZ117" s="36"/>
      <c r="XA117" s="36"/>
      <c r="XB117" s="36"/>
      <c r="XC117" s="36"/>
      <c r="XD117" s="36"/>
      <c r="XE117" s="36"/>
      <c r="XF117" s="36"/>
      <c r="XG117" s="36"/>
      <c r="XH117" s="36"/>
      <c r="XI117" s="36"/>
      <c r="XJ117" s="36"/>
      <c r="XK117" s="36"/>
      <c r="XL117" s="36"/>
      <c r="XM117" s="36"/>
      <c r="XN117" s="36"/>
      <c r="XO117" s="36"/>
      <c r="XP117" s="36"/>
      <c r="XQ117" s="36"/>
      <c r="XR117" s="36"/>
      <c r="XS117" s="36"/>
      <c r="XT117" s="36"/>
      <c r="XU117" s="36"/>
      <c r="XV117" s="36"/>
      <c r="XW117" s="36"/>
      <c r="XX117" s="36"/>
      <c r="XY117" s="36"/>
      <c r="XZ117" s="36"/>
      <c r="YA117" s="36"/>
      <c r="YB117" s="36"/>
      <c r="YC117" s="36"/>
      <c r="YD117" s="36"/>
      <c r="YE117" s="36"/>
      <c r="YF117" s="36"/>
      <c r="YG117" s="36"/>
      <c r="YH117" s="36"/>
      <c r="YI117" s="36"/>
      <c r="YJ117" s="36"/>
      <c r="YK117" s="36"/>
      <c r="YL117" s="36"/>
      <c r="YM117" s="36"/>
      <c r="YN117" s="36"/>
      <c r="YO117" s="36"/>
      <c r="YP117" s="36"/>
      <c r="YQ117" s="36"/>
      <c r="YR117" s="36"/>
      <c r="YS117" s="36"/>
    </row>
    <row r="118" spans="1:669" ht="18" customHeight="1" x14ac:dyDescent="0.25">
      <c r="A118" t="s">
        <v>132</v>
      </c>
      <c r="B118" s="2" t="s">
        <v>108</v>
      </c>
      <c r="C118" s="5" t="s">
        <v>69</v>
      </c>
      <c r="D118" s="5" t="s">
        <v>207</v>
      </c>
      <c r="E118" s="8">
        <v>44593</v>
      </c>
      <c r="F118" s="8" t="s">
        <v>106</v>
      </c>
      <c r="G118" s="142">
        <v>40000</v>
      </c>
      <c r="H118" s="142">
        <v>1148</v>
      </c>
      <c r="I118" s="142">
        <v>442.65</v>
      </c>
      <c r="J118" s="142">
        <v>1216</v>
      </c>
      <c r="K118" s="142">
        <v>25</v>
      </c>
      <c r="L118" s="142">
        <v>2831.65</v>
      </c>
      <c r="M118" s="142">
        <v>37168.35</v>
      </c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36"/>
      <c r="PM118" s="36"/>
      <c r="PN118" s="36"/>
      <c r="PO118" s="36"/>
      <c r="PP118" s="36"/>
      <c r="PQ118" s="36"/>
      <c r="PR118" s="36"/>
      <c r="PS118" s="36"/>
      <c r="PT118" s="36"/>
      <c r="PU118" s="36"/>
      <c r="PV118" s="36"/>
      <c r="PW118" s="36"/>
      <c r="PX118" s="36"/>
      <c r="PY118" s="36"/>
      <c r="PZ118" s="36"/>
      <c r="QA118" s="36"/>
      <c r="QB118" s="36"/>
      <c r="QC118" s="36"/>
      <c r="QD118" s="36"/>
      <c r="QE118" s="36"/>
      <c r="QF118" s="36"/>
      <c r="QG118" s="36"/>
      <c r="QH118" s="36"/>
      <c r="QI118" s="36"/>
      <c r="QJ118" s="36"/>
      <c r="QK118" s="36"/>
      <c r="QL118" s="36"/>
      <c r="QM118" s="36"/>
      <c r="QN118" s="36"/>
      <c r="QO118" s="36"/>
      <c r="QP118" s="36"/>
      <c r="QQ118" s="36"/>
      <c r="QR118" s="36"/>
      <c r="QS118" s="36"/>
      <c r="QT118" s="36"/>
      <c r="QU118" s="36"/>
      <c r="QV118" s="36"/>
      <c r="QW118" s="36"/>
      <c r="QX118" s="36"/>
      <c r="QY118" s="36"/>
      <c r="QZ118" s="36"/>
      <c r="RA118" s="36"/>
      <c r="RB118" s="36"/>
      <c r="RC118" s="36"/>
      <c r="RD118" s="36"/>
      <c r="RE118" s="36"/>
      <c r="RF118" s="36"/>
      <c r="RG118" s="36"/>
      <c r="RH118" s="36"/>
      <c r="RI118" s="36"/>
      <c r="RJ118" s="36"/>
      <c r="RK118" s="36"/>
      <c r="RL118" s="36"/>
      <c r="RM118" s="36"/>
      <c r="RN118" s="36"/>
      <c r="RO118" s="36"/>
      <c r="RP118" s="36"/>
      <c r="RQ118" s="36"/>
      <c r="RR118" s="36"/>
      <c r="RS118" s="36"/>
      <c r="RT118" s="36"/>
      <c r="RU118" s="36"/>
      <c r="RV118" s="36"/>
      <c r="RW118" s="36"/>
      <c r="RX118" s="36"/>
      <c r="RY118" s="36"/>
      <c r="RZ118" s="36"/>
      <c r="SA118" s="36"/>
      <c r="SB118" s="36"/>
      <c r="SC118" s="36"/>
      <c r="SD118" s="36"/>
      <c r="SE118" s="36"/>
      <c r="SF118" s="36"/>
      <c r="SG118" s="36"/>
      <c r="SH118" s="36"/>
      <c r="SI118" s="36"/>
      <c r="SJ118" s="36"/>
      <c r="SK118" s="36"/>
      <c r="SL118" s="36"/>
      <c r="SM118" s="36"/>
      <c r="SN118" s="36"/>
      <c r="SO118" s="36"/>
      <c r="SP118" s="36"/>
      <c r="SQ118" s="36"/>
      <c r="SR118" s="36"/>
      <c r="SS118" s="36"/>
      <c r="ST118" s="36"/>
      <c r="SU118" s="36"/>
      <c r="SV118" s="36"/>
      <c r="SW118" s="36"/>
      <c r="SX118" s="36"/>
      <c r="SY118" s="36"/>
      <c r="SZ118" s="36"/>
      <c r="TA118" s="36"/>
      <c r="TB118" s="36"/>
      <c r="TC118" s="36"/>
      <c r="TD118" s="36"/>
      <c r="TE118" s="36"/>
      <c r="TF118" s="36"/>
      <c r="TG118" s="36"/>
      <c r="TH118" s="36"/>
      <c r="TI118" s="36"/>
      <c r="TJ118" s="36"/>
      <c r="TK118" s="36"/>
      <c r="TL118" s="36"/>
      <c r="TM118" s="36"/>
      <c r="TN118" s="36"/>
      <c r="TO118" s="36"/>
      <c r="TP118" s="36"/>
      <c r="TQ118" s="36"/>
      <c r="TR118" s="36"/>
      <c r="TS118" s="36"/>
      <c r="TT118" s="36"/>
      <c r="TU118" s="36"/>
      <c r="TV118" s="36"/>
      <c r="TW118" s="36"/>
      <c r="TX118" s="36"/>
      <c r="TY118" s="36"/>
      <c r="TZ118" s="36"/>
      <c r="UA118" s="36"/>
      <c r="UB118" s="36"/>
      <c r="UC118" s="36"/>
      <c r="UD118" s="36"/>
      <c r="UE118" s="36"/>
      <c r="UF118" s="36"/>
      <c r="UG118" s="36"/>
      <c r="UH118" s="36"/>
      <c r="UI118" s="36"/>
      <c r="UJ118" s="36"/>
      <c r="UK118" s="36"/>
      <c r="UL118" s="36"/>
      <c r="UM118" s="36"/>
      <c r="UN118" s="36"/>
      <c r="UO118" s="36"/>
      <c r="UP118" s="36"/>
      <c r="UQ118" s="36"/>
      <c r="UR118" s="36"/>
      <c r="US118" s="36"/>
      <c r="UT118" s="36"/>
      <c r="UU118" s="36"/>
      <c r="UV118" s="36"/>
      <c r="UW118" s="36"/>
      <c r="UX118" s="36"/>
      <c r="UY118" s="36"/>
      <c r="UZ118" s="36"/>
      <c r="VA118" s="36"/>
      <c r="VB118" s="36"/>
      <c r="VC118" s="36"/>
      <c r="VD118" s="36"/>
      <c r="VE118" s="36"/>
      <c r="VF118" s="36"/>
      <c r="VG118" s="36"/>
      <c r="VH118" s="36"/>
      <c r="VI118" s="36"/>
      <c r="VJ118" s="36"/>
      <c r="VK118" s="36"/>
      <c r="VL118" s="36"/>
      <c r="VM118" s="36"/>
      <c r="VN118" s="36"/>
      <c r="VO118" s="36"/>
      <c r="VP118" s="36"/>
      <c r="VQ118" s="36"/>
      <c r="VR118" s="36"/>
      <c r="VS118" s="36"/>
      <c r="VT118" s="36"/>
      <c r="VU118" s="36"/>
      <c r="VV118" s="36"/>
      <c r="VW118" s="36"/>
      <c r="VX118" s="36"/>
      <c r="VY118" s="36"/>
      <c r="VZ118" s="36"/>
      <c r="WA118" s="36"/>
      <c r="WB118" s="36"/>
      <c r="WC118" s="36"/>
      <c r="WD118" s="36"/>
      <c r="WE118" s="36"/>
      <c r="WF118" s="36"/>
      <c r="WG118" s="36"/>
      <c r="WH118" s="36"/>
      <c r="WI118" s="36"/>
      <c r="WJ118" s="36"/>
      <c r="WK118" s="36"/>
      <c r="WL118" s="36"/>
      <c r="WM118" s="36"/>
      <c r="WN118" s="36"/>
      <c r="WO118" s="36"/>
      <c r="WP118" s="36"/>
      <c r="WQ118" s="36"/>
      <c r="WR118" s="36"/>
      <c r="WS118" s="36"/>
      <c r="WT118" s="36"/>
      <c r="WU118" s="36"/>
      <c r="WV118" s="36"/>
      <c r="WW118" s="36"/>
      <c r="WX118" s="36"/>
      <c r="WY118" s="36"/>
      <c r="WZ118" s="36"/>
      <c r="XA118" s="36"/>
      <c r="XB118" s="36"/>
      <c r="XC118" s="36"/>
      <c r="XD118" s="36"/>
      <c r="XE118" s="36"/>
      <c r="XF118" s="36"/>
      <c r="XG118" s="36"/>
      <c r="XH118" s="36"/>
      <c r="XI118" s="36"/>
      <c r="XJ118" s="36"/>
      <c r="XK118" s="36"/>
      <c r="XL118" s="36"/>
      <c r="XM118" s="36"/>
      <c r="XN118" s="36"/>
      <c r="XO118" s="36"/>
      <c r="XP118" s="36"/>
      <c r="XQ118" s="36"/>
      <c r="XR118" s="36"/>
      <c r="XS118" s="36"/>
      <c r="XT118" s="36"/>
      <c r="XU118" s="36"/>
      <c r="XV118" s="36"/>
      <c r="XW118" s="36"/>
      <c r="XX118" s="36"/>
      <c r="XY118" s="36"/>
      <c r="XZ118" s="36"/>
      <c r="YA118" s="36"/>
      <c r="YB118" s="36"/>
      <c r="YC118" s="36"/>
      <c r="YD118" s="36"/>
      <c r="YE118" s="36"/>
      <c r="YF118" s="36"/>
      <c r="YG118" s="36"/>
      <c r="YH118" s="36"/>
      <c r="YI118" s="36"/>
      <c r="YJ118" s="36"/>
      <c r="YK118" s="36"/>
      <c r="YL118" s="36"/>
      <c r="YM118" s="36"/>
      <c r="YN118" s="36"/>
      <c r="YO118" s="36"/>
      <c r="YP118" s="36"/>
      <c r="YQ118" s="36"/>
      <c r="YR118" s="36"/>
      <c r="YS118" s="36"/>
    </row>
    <row r="119" spans="1:669" ht="15.75" x14ac:dyDescent="0.25">
      <c r="A119" s="48" t="s">
        <v>102</v>
      </c>
      <c r="B119" s="70">
        <v>2</v>
      </c>
      <c r="C119" s="54"/>
      <c r="D119" s="54"/>
      <c r="E119" s="81"/>
      <c r="F119" s="81"/>
      <c r="G119" s="172">
        <f t="shared" ref="G119:M119" si="23">SUM(G117:G118)</f>
        <v>80000</v>
      </c>
      <c r="H119" s="107">
        <f t="shared" si="23"/>
        <v>2296</v>
      </c>
      <c r="I119" s="172">
        <f t="shared" si="23"/>
        <v>885.3</v>
      </c>
      <c r="J119" s="172">
        <f t="shared" si="23"/>
        <v>2432</v>
      </c>
      <c r="K119" s="172">
        <f>SUM(K117:K118)</f>
        <v>50</v>
      </c>
      <c r="L119" s="172">
        <f t="shared" si="23"/>
        <v>5663.3</v>
      </c>
      <c r="M119" s="172">
        <f t="shared" si="23"/>
        <v>74336.7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  <c r="TJ119" s="36"/>
      <c r="TK119" s="36"/>
      <c r="TL119" s="36"/>
      <c r="TM119" s="36"/>
      <c r="TN119" s="36"/>
      <c r="TO119" s="36"/>
      <c r="TP119" s="36"/>
      <c r="TQ119" s="36"/>
      <c r="TR119" s="36"/>
      <c r="TS119" s="36"/>
      <c r="TT119" s="36"/>
      <c r="TU119" s="36"/>
      <c r="TV119" s="36"/>
      <c r="TW119" s="36"/>
      <c r="TX119" s="36"/>
      <c r="TY119" s="36"/>
      <c r="TZ119" s="36"/>
      <c r="UA119" s="36"/>
      <c r="UB119" s="36"/>
      <c r="UC119" s="36"/>
      <c r="UD119" s="36"/>
      <c r="UE119" s="36"/>
      <c r="UF119" s="36"/>
      <c r="UG119" s="36"/>
      <c r="UH119" s="36"/>
      <c r="UI119" s="36"/>
      <c r="UJ119" s="36"/>
      <c r="UK119" s="36"/>
      <c r="UL119" s="36"/>
      <c r="UM119" s="36"/>
      <c r="UN119" s="36"/>
      <c r="UO119" s="36"/>
      <c r="UP119" s="36"/>
      <c r="UQ119" s="36"/>
      <c r="UR119" s="36"/>
      <c r="US119" s="36"/>
      <c r="UT119" s="36"/>
      <c r="UU119" s="36"/>
      <c r="UV119" s="36"/>
      <c r="UW119" s="36"/>
      <c r="UX119" s="36"/>
      <c r="UY119" s="36"/>
      <c r="UZ119" s="36"/>
      <c r="VA119" s="36"/>
      <c r="VB119" s="36"/>
      <c r="VC119" s="36"/>
      <c r="VD119" s="36"/>
      <c r="VE119" s="36"/>
      <c r="VF119" s="36"/>
      <c r="VG119" s="36"/>
      <c r="VH119" s="36"/>
      <c r="VI119" s="36"/>
      <c r="VJ119" s="36"/>
      <c r="VK119" s="36"/>
      <c r="VL119" s="36"/>
      <c r="VM119" s="36"/>
      <c r="VN119" s="36"/>
      <c r="VO119" s="36"/>
      <c r="VP119" s="36"/>
      <c r="VQ119" s="36"/>
      <c r="VR119" s="36"/>
      <c r="VS119" s="36"/>
      <c r="VT119" s="36"/>
      <c r="VU119" s="36"/>
      <c r="VV119" s="36"/>
      <c r="VW119" s="36"/>
      <c r="VX119" s="36"/>
      <c r="VY119" s="36"/>
      <c r="VZ119" s="36"/>
      <c r="WA119" s="36"/>
      <c r="WB119" s="36"/>
      <c r="WC119" s="36"/>
      <c r="WD119" s="36"/>
      <c r="WE119" s="36"/>
      <c r="WF119" s="36"/>
      <c r="WG119" s="36"/>
      <c r="WH119" s="36"/>
      <c r="WI119" s="36"/>
      <c r="WJ119" s="36"/>
      <c r="WK119" s="36"/>
      <c r="WL119" s="36"/>
      <c r="WM119" s="36"/>
      <c r="WN119" s="36"/>
      <c r="WO119" s="36"/>
      <c r="WP119" s="36"/>
      <c r="WQ119" s="36"/>
      <c r="WR119" s="36"/>
      <c r="WS119" s="36"/>
      <c r="WT119" s="36"/>
      <c r="WU119" s="36"/>
      <c r="WV119" s="36"/>
      <c r="WW119" s="36"/>
      <c r="WX119" s="36"/>
      <c r="WY119" s="36"/>
      <c r="WZ119" s="36"/>
      <c r="XA119" s="36"/>
      <c r="XB119" s="36"/>
      <c r="XC119" s="36"/>
      <c r="XD119" s="36"/>
      <c r="XE119" s="36"/>
      <c r="XF119" s="36"/>
      <c r="XG119" s="36"/>
      <c r="XH119" s="36"/>
      <c r="XI119" s="36"/>
      <c r="XJ119" s="36"/>
      <c r="XK119" s="36"/>
      <c r="XL119" s="36"/>
      <c r="XM119" s="36"/>
      <c r="XN119" s="36"/>
      <c r="XO119" s="36"/>
      <c r="XP119" s="36"/>
      <c r="XQ119" s="36"/>
      <c r="XR119" s="36"/>
      <c r="XS119" s="36"/>
      <c r="XT119" s="36"/>
      <c r="XU119" s="36"/>
      <c r="XV119" s="36"/>
      <c r="XW119" s="36"/>
      <c r="XX119" s="36"/>
      <c r="XY119" s="36"/>
      <c r="XZ119" s="36"/>
      <c r="YA119" s="36"/>
      <c r="YB119" s="36"/>
      <c r="YC119" s="36"/>
      <c r="YD119" s="36"/>
      <c r="YE119" s="36"/>
      <c r="YF119" s="36"/>
      <c r="YG119" s="36"/>
      <c r="YH119" s="36"/>
      <c r="YI119" s="36"/>
      <c r="YJ119" s="36"/>
      <c r="YK119" s="36"/>
      <c r="YL119" s="36"/>
      <c r="YM119" s="36"/>
      <c r="YN119" s="36"/>
      <c r="YO119" s="36"/>
      <c r="YP119" s="36"/>
      <c r="YQ119" s="36"/>
      <c r="YR119" s="36"/>
      <c r="YS119" s="36"/>
    </row>
    <row r="120" spans="1:669" ht="15.75" x14ac:dyDescent="0.25">
      <c r="A120" s="29"/>
      <c r="B120" s="80"/>
      <c r="C120" s="9"/>
      <c r="D120" s="9"/>
      <c r="E120" s="144"/>
      <c r="F120" s="144"/>
      <c r="G120" s="117"/>
      <c r="H120" s="116"/>
      <c r="I120" s="117"/>
      <c r="J120" s="117"/>
      <c r="K120" s="117"/>
      <c r="L120" s="117"/>
      <c r="M120" s="117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36"/>
      <c r="PM120" s="36"/>
      <c r="PN120" s="36"/>
      <c r="PO120" s="36"/>
      <c r="PP120" s="36"/>
      <c r="PQ120" s="36"/>
      <c r="PR120" s="36"/>
      <c r="PS120" s="36"/>
      <c r="PT120" s="36"/>
      <c r="PU120" s="36"/>
      <c r="PV120" s="36"/>
      <c r="PW120" s="36"/>
      <c r="PX120" s="36"/>
      <c r="PY120" s="36"/>
      <c r="PZ120" s="36"/>
      <c r="QA120" s="36"/>
      <c r="QB120" s="36"/>
      <c r="QC120" s="36"/>
      <c r="QD120" s="36"/>
      <c r="QE120" s="36"/>
      <c r="QF120" s="36"/>
      <c r="QG120" s="36"/>
      <c r="QH120" s="36"/>
      <c r="QI120" s="36"/>
      <c r="QJ120" s="36"/>
      <c r="QK120" s="36"/>
      <c r="QL120" s="36"/>
      <c r="QM120" s="36"/>
      <c r="QN120" s="36"/>
      <c r="QO120" s="36"/>
      <c r="QP120" s="36"/>
      <c r="QQ120" s="36"/>
      <c r="QR120" s="36"/>
      <c r="QS120" s="36"/>
      <c r="QT120" s="36"/>
      <c r="QU120" s="36"/>
      <c r="QV120" s="36"/>
      <c r="QW120" s="36"/>
      <c r="QX120" s="36"/>
      <c r="QY120" s="36"/>
      <c r="QZ120" s="36"/>
      <c r="RA120" s="36"/>
      <c r="RB120" s="36"/>
      <c r="RC120" s="36"/>
      <c r="RD120" s="36"/>
      <c r="RE120" s="36"/>
      <c r="RF120" s="36"/>
      <c r="RG120" s="36"/>
      <c r="RH120" s="36"/>
      <c r="RI120" s="36"/>
      <c r="RJ120" s="36"/>
      <c r="RK120" s="36"/>
      <c r="RL120" s="36"/>
      <c r="RM120" s="36"/>
      <c r="RN120" s="36"/>
      <c r="RO120" s="36"/>
      <c r="RP120" s="36"/>
      <c r="RQ120" s="36"/>
      <c r="RR120" s="36"/>
      <c r="RS120" s="36"/>
      <c r="RT120" s="36"/>
      <c r="RU120" s="36"/>
      <c r="RV120" s="36"/>
      <c r="RW120" s="36"/>
      <c r="RX120" s="36"/>
      <c r="RY120" s="36"/>
      <c r="RZ120" s="36"/>
      <c r="SA120" s="36"/>
      <c r="SB120" s="36"/>
      <c r="SC120" s="36"/>
      <c r="SD120" s="36"/>
      <c r="SE120" s="36"/>
      <c r="SF120" s="36"/>
      <c r="SG120" s="36"/>
      <c r="SH120" s="36"/>
      <c r="SI120" s="36"/>
      <c r="SJ120" s="36"/>
      <c r="SK120" s="36"/>
      <c r="SL120" s="36"/>
      <c r="SM120" s="36"/>
      <c r="SN120" s="36"/>
      <c r="SO120" s="36"/>
      <c r="SP120" s="36"/>
      <c r="SQ120" s="36"/>
      <c r="SR120" s="36"/>
      <c r="SS120" s="36"/>
      <c r="ST120" s="36"/>
      <c r="SU120" s="36"/>
      <c r="SV120" s="36"/>
      <c r="SW120" s="36"/>
      <c r="SX120" s="36"/>
      <c r="SY120" s="36"/>
      <c r="SZ120" s="36"/>
      <c r="TA120" s="36"/>
      <c r="TB120" s="36"/>
      <c r="TC120" s="36"/>
      <c r="TD120" s="36"/>
      <c r="TE120" s="36"/>
      <c r="TF120" s="36"/>
      <c r="TG120" s="36"/>
      <c r="TH120" s="36"/>
      <c r="TI120" s="36"/>
      <c r="TJ120" s="36"/>
      <c r="TK120" s="36"/>
      <c r="TL120" s="36"/>
      <c r="TM120" s="36"/>
      <c r="TN120" s="36"/>
      <c r="TO120" s="36"/>
      <c r="TP120" s="36"/>
      <c r="TQ120" s="36"/>
      <c r="TR120" s="36"/>
      <c r="TS120" s="36"/>
      <c r="TT120" s="36"/>
      <c r="TU120" s="36"/>
      <c r="TV120" s="36"/>
      <c r="TW120" s="36"/>
      <c r="TX120" s="36"/>
      <c r="TY120" s="36"/>
      <c r="TZ120" s="36"/>
      <c r="UA120" s="36"/>
      <c r="UB120" s="36"/>
      <c r="UC120" s="36"/>
      <c r="UD120" s="36"/>
      <c r="UE120" s="36"/>
      <c r="UF120" s="36"/>
      <c r="UG120" s="36"/>
      <c r="UH120" s="36"/>
      <c r="UI120" s="36"/>
      <c r="UJ120" s="36"/>
      <c r="UK120" s="36"/>
      <c r="UL120" s="36"/>
      <c r="UM120" s="36"/>
      <c r="UN120" s="36"/>
      <c r="UO120" s="36"/>
      <c r="UP120" s="36"/>
      <c r="UQ120" s="36"/>
      <c r="UR120" s="36"/>
      <c r="US120" s="36"/>
      <c r="UT120" s="36"/>
      <c r="UU120" s="36"/>
      <c r="UV120" s="36"/>
      <c r="UW120" s="36"/>
      <c r="UX120" s="36"/>
      <c r="UY120" s="36"/>
      <c r="UZ120" s="36"/>
      <c r="VA120" s="36"/>
      <c r="VB120" s="36"/>
      <c r="VC120" s="36"/>
      <c r="VD120" s="36"/>
      <c r="VE120" s="36"/>
      <c r="VF120" s="36"/>
      <c r="VG120" s="36"/>
      <c r="VH120" s="36"/>
      <c r="VI120" s="36"/>
      <c r="VJ120" s="36"/>
      <c r="VK120" s="36"/>
      <c r="VL120" s="36"/>
      <c r="VM120" s="36"/>
      <c r="VN120" s="36"/>
      <c r="VO120" s="36"/>
      <c r="VP120" s="36"/>
      <c r="VQ120" s="36"/>
      <c r="VR120" s="36"/>
      <c r="VS120" s="36"/>
      <c r="VT120" s="36"/>
      <c r="VU120" s="36"/>
      <c r="VV120" s="36"/>
      <c r="VW120" s="36"/>
      <c r="VX120" s="36"/>
      <c r="VY120" s="36"/>
      <c r="VZ120" s="36"/>
      <c r="WA120" s="36"/>
      <c r="WB120" s="36"/>
      <c r="WC120" s="36"/>
      <c r="WD120" s="36"/>
      <c r="WE120" s="36"/>
      <c r="WF120" s="36"/>
      <c r="WG120" s="36"/>
      <c r="WH120" s="36"/>
      <c r="WI120" s="36"/>
      <c r="WJ120" s="36"/>
      <c r="WK120" s="36"/>
      <c r="WL120" s="36"/>
      <c r="WM120" s="36"/>
      <c r="WN120" s="36"/>
      <c r="WO120" s="36"/>
      <c r="WP120" s="36"/>
      <c r="WQ120" s="36"/>
      <c r="WR120" s="36"/>
      <c r="WS120" s="36"/>
      <c r="WT120" s="36"/>
      <c r="WU120" s="36"/>
      <c r="WV120" s="36"/>
      <c r="WW120" s="36"/>
      <c r="WX120" s="36"/>
      <c r="WY120" s="36"/>
      <c r="WZ120" s="36"/>
      <c r="XA120" s="36"/>
      <c r="XB120" s="36"/>
      <c r="XC120" s="36"/>
      <c r="XD120" s="36"/>
      <c r="XE120" s="36"/>
      <c r="XF120" s="36"/>
      <c r="XG120" s="36"/>
      <c r="XH120" s="36"/>
      <c r="XI120" s="36"/>
      <c r="XJ120" s="36"/>
      <c r="XK120" s="36"/>
      <c r="XL120" s="36"/>
      <c r="XM120" s="36"/>
      <c r="XN120" s="36"/>
      <c r="XO120" s="36"/>
      <c r="XP120" s="36"/>
      <c r="XQ120" s="36"/>
      <c r="XR120" s="36"/>
      <c r="XS120" s="36"/>
      <c r="XT120" s="36"/>
      <c r="XU120" s="36"/>
      <c r="XV120" s="36"/>
      <c r="XW120" s="36"/>
      <c r="XX120" s="36"/>
      <c r="XY120" s="36"/>
      <c r="XZ120" s="36"/>
      <c r="YA120" s="36"/>
      <c r="YB120" s="36"/>
      <c r="YC120" s="36"/>
      <c r="YD120" s="36"/>
      <c r="YE120" s="36"/>
      <c r="YF120" s="36"/>
      <c r="YG120" s="36"/>
      <c r="YH120" s="36"/>
      <c r="YI120" s="36"/>
      <c r="YJ120" s="36"/>
      <c r="YK120" s="36"/>
      <c r="YL120" s="36"/>
      <c r="YM120" s="36"/>
      <c r="YN120" s="36"/>
      <c r="YO120" s="36"/>
      <c r="YP120" s="36"/>
      <c r="YQ120" s="36"/>
      <c r="YR120" s="36"/>
      <c r="YS120" s="36"/>
    </row>
    <row r="121" spans="1:669" ht="18" customHeight="1" x14ac:dyDescent="0.25">
      <c r="A121" s="46" t="s">
        <v>152</v>
      </c>
      <c r="B121" s="63"/>
      <c r="C121" s="64"/>
      <c r="D121" s="64"/>
      <c r="E121" s="64"/>
      <c r="F121" s="64"/>
      <c r="G121" s="105"/>
      <c r="H121" s="115"/>
      <c r="I121" s="115"/>
      <c r="J121" s="115"/>
      <c r="K121" s="115"/>
      <c r="L121" s="115"/>
      <c r="M121" s="115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</row>
    <row r="122" spans="1:669" ht="18" customHeight="1" x14ac:dyDescent="0.25">
      <c r="A122" s="23" t="s">
        <v>153</v>
      </c>
      <c r="B122" s="18" t="s">
        <v>154</v>
      </c>
      <c r="C122" s="43" t="s">
        <v>70</v>
      </c>
      <c r="D122" s="43" t="s">
        <v>207</v>
      </c>
      <c r="E122" s="45">
        <v>44564</v>
      </c>
      <c r="F122" s="8" t="s">
        <v>106</v>
      </c>
      <c r="G122" s="142">
        <v>66000</v>
      </c>
      <c r="H122" s="142">
        <v>1894.2</v>
      </c>
      <c r="I122" s="142">
        <v>4313.2700000000004</v>
      </c>
      <c r="J122" s="142">
        <v>2006.4</v>
      </c>
      <c r="K122" s="142">
        <v>1537.45</v>
      </c>
      <c r="L122" s="142">
        <v>9751.32</v>
      </c>
      <c r="M122" s="142">
        <v>56248.68</v>
      </c>
    </row>
    <row r="123" spans="1:669" ht="18" customHeight="1" x14ac:dyDescent="0.25">
      <c r="A123" s="23" t="s">
        <v>155</v>
      </c>
      <c r="B123" s="18" t="s">
        <v>154</v>
      </c>
      <c r="C123" s="43" t="s">
        <v>70</v>
      </c>
      <c r="D123" s="43" t="s">
        <v>207</v>
      </c>
      <c r="E123" s="45">
        <v>44440</v>
      </c>
      <c r="F123" s="8" t="s">
        <v>106</v>
      </c>
      <c r="G123" s="142">
        <v>60000</v>
      </c>
      <c r="H123" s="142">
        <v>1722</v>
      </c>
      <c r="I123" s="142">
        <v>3184.19</v>
      </c>
      <c r="J123" s="142">
        <v>1824</v>
      </c>
      <c r="K123" s="142">
        <v>6537.45</v>
      </c>
      <c r="L123" s="142">
        <v>13267.64</v>
      </c>
      <c r="M123" s="142">
        <v>46732.36</v>
      </c>
    </row>
    <row r="124" spans="1:669" ht="19.5" customHeight="1" x14ac:dyDescent="0.25">
      <c r="A124" s="23" t="s">
        <v>157</v>
      </c>
      <c r="B124" s="18" t="s">
        <v>154</v>
      </c>
      <c r="C124" s="43" t="s">
        <v>70</v>
      </c>
      <c r="D124" s="43" t="s">
        <v>207</v>
      </c>
      <c r="E124" s="45">
        <v>44593</v>
      </c>
      <c r="F124" s="8" t="s">
        <v>106</v>
      </c>
      <c r="G124" s="142">
        <v>60000</v>
      </c>
      <c r="H124" s="142">
        <v>1722</v>
      </c>
      <c r="I124" s="142">
        <v>3486.68</v>
      </c>
      <c r="J124" s="142">
        <v>1824</v>
      </c>
      <c r="K124" s="142">
        <v>25</v>
      </c>
      <c r="L124" s="142">
        <v>7057.68</v>
      </c>
      <c r="M124" s="142">
        <v>52942.32</v>
      </c>
    </row>
    <row r="125" spans="1:669" x14ac:dyDescent="0.25">
      <c r="A125" s="23" t="s">
        <v>158</v>
      </c>
      <c r="B125" s="18" t="s">
        <v>156</v>
      </c>
      <c r="C125" s="43" t="s">
        <v>70</v>
      </c>
      <c r="D125" s="43" t="s">
        <v>207</v>
      </c>
      <c r="E125" s="45">
        <v>44594</v>
      </c>
      <c r="F125" s="8" t="s">
        <v>106</v>
      </c>
      <c r="G125" s="142">
        <v>60000</v>
      </c>
      <c r="H125" s="142">
        <v>1722</v>
      </c>
      <c r="I125" s="142">
        <v>3486.68</v>
      </c>
      <c r="J125" s="142">
        <v>1824</v>
      </c>
      <c r="K125" s="142">
        <v>25</v>
      </c>
      <c r="L125" s="142">
        <v>7057.68</v>
      </c>
      <c r="M125" s="142">
        <v>52942.32</v>
      </c>
    </row>
    <row r="126" spans="1:669" ht="15.75" x14ac:dyDescent="0.25">
      <c r="A126" s="84" t="s">
        <v>14</v>
      </c>
      <c r="B126" s="72">
        <v>4</v>
      </c>
      <c r="C126" s="40"/>
      <c r="D126" s="40"/>
      <c r="E126" s="42"/>
      <c r="F126" s="42"/>
      <c r="G126" s="107">
        <f>SUM(G122:G125)</f>
        <v>246000</v>
      </c>
      <c r="H126" s="107">
        <f>SUM(H122:H123)+H124+H125</f>
        <v>7060.2</v>
      </c>
      <c r="I126" s="107">
        <f>SUM(I122:I123)+I124+I125</f>
        <v>14470.820000000002</v>
      </c>
      <c r="J126" s="107">
        <f>SUM(J122:J123)+J124+J125</f>
        <v>7478.4</v>
      </c>
      <c r="K126" s="107">
        <f>SUM(K122:K125)</f>
        <v>8124.9</v>
      </c>
      <c r="L126" s="107">
        <f>L122+L123+L124+L125</f>
        <v>37134.32</v>
      </c>
      <c r="M126" s="172">
        <f>SUM(M122:M125)</f>
        <v>208865.68000000002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</row>
    <row r="127" spans="1:669" ht="15.75" x14ac:dyDescent="0.25">
      <c r="A127" s="29"/>
      <c r="B127" s="80"/>
      <c r="C127" s="5"/>
      <c r="D127" s="5"/>
      <c r="E127" s="8"/>
      <c r="F127" s="8"/>
      <c r="G127" s="117"/>
      <c r="H127" s="116"/>
      <c r="I127" s="117"/>
      <c r="J127" s="117"/>
      <c r="K127" s="117"/>
      <c r="L127" s="117"/>
      <c r="M127" s="11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36"/>
      <c r="PM127" s="36"/>
      <c r="PN127" s="36"/>
      <c r="PO127" s="36"/>
      <c r="PP127" s="36"/>
      <c r="PQ127" s="36"/>
      <c r="PR127" s="36"/>
      <c r="PS127" s="36"/>
      <c r="PT127" s="36"/>
      <c r="PU127" s="36"/>
      <c r="PV127" s="36"/>
      <c r="PW127" s="36"/>
      <c r="PX127" s="36"/>
      <c r="PY127" s="36"/>
      <c r="PZ127" s="36"/>
      <c r="QA127" s="36"/>
      <c r="QB127" s="36"/>
      <c r="QC127" s="36"/>
      <c r="QD127" s="36"/>
      <c r="QE127" s="36"/>
      <c r="QF127" s="36"/>
      <c r="QG127" s="36"/>
      <c r="QH127" s="36"/>
      <c r="QI127" s="36"/>
      <c r="QJ127" s="36"/>
      <c r="QK127" s="36"/>
      <c r="QL127" s="36"/>
      <c r="QM127" s="36"/>
      <c r="QN127" s="36"/>
      <c r="QO127" s="36"/>
      <c r="QP127" s="36"/>
      <c r="QQ127" s="36"/>
      <c r="QR127" s="36"/>
      <c r="QS127" s="36"/>
      <c r="QT127" s="36"/>
      <c r="QU127" s="36"/>
      <c r="QV127" s="36"/>
      <c r="QW127" s="36"/>
      <c r="QX127" s="36"/>
      <c r="QY127" s="36"/>
      <c r="QZ127" s="36"/>
      <c r="RA127" s="36"/>
      <c r="RB127" s="36"/>
      <c r="RC127" s="36"/>
      <c r="RD127" s="36"/>
      <c r="RE127" s="36"/>
      <c r="RF127" s="36"/>
      <c r="RG127" s="36"/>
      <c r="RH127" s="36"/>
      <c r="RI127" s="36"/>
      <c r="RJ127" s="36"/>
      <c r="RK127" s="36"/>
      <c r="RL127" s="36"/>
      <c r="RM127" s="36"/>
      <c r="RN127" s="36"/>
      <c r="RO127" s="36"/>
      <c r="RP127" s="36"/>
      <c r="RQ127" s="36"/>
      <c r="RR127" s="36"/>
      <c r="RS127" s="36"/>
      <c r="RT127" s="36"/>
      <c r="RU127" s="36"/>
      <c r="RV127" s="36"/>
      <c r="RW127" s="36"/>
      <c r="RX127" s="36"/>
      <c r="RY127" s="36"/>
      <c r="RZ127" s="36"/>
      <c r="SA127" s="36"/>
      <c r="SB127" s="36"/>
      <c r="SC127" s="36"/>
      <c r="SD127" s="36"/>
      <c r="SE127" s="36"/>
      <c r="SF127" s="36"/>
      <c r="SG127" s="36"/>
      <c r="SH127" s="36"/>
      <c r="SI127" s="36"/>
      <c r="SJ127" s="36"/>
      <c r="SK127" s="36"/>
      <c r="SL127" s="36"/>
      <c r="SM127" s="36"/>
      <c r="SN127" s="36"/>
      <c r="SO127" s="36"/>
      <c r="SP127" s="36"/>
      <c r="SQ127" s="36"/>
      <c r="SR127" s="36"/>
      <c r="SS127" s="36"/>
      <c r="ST127" s="36"/>
      <c r="SU127" s="36"/>
      <c r="SV127" s="36"/>
      <c r="SW127" s="36"/>
      <c r="SX127" s="36"/>
      <c r="SY127" s="36"/>
      <c r="SZ127" s="36"/>
      <c r="TA127" s="36"/>
      <c r="TB127" s="36"/>
      <c r="TC127" s="36"/>
      <c r="TD127" s="36"/>
      <c r="TE127" s="36"/>
      <c r="TF127" s="36"/>
      <c r="TG127" s="36"/>
      <c r="TH127" s="36"/>
      <c r="TI127" s="36"/>
      <c r="TJ127" s="36"/>
      <c r="TK127" s="36"/>
      <c r="TL127" s="36"/>
      <c r="TM127" s="36"/>
      <c r="TN127" s="36"/>
      <c r="TO127" s="36"/>
      <c r="TP127" s="36"/>
      <c r="TQ127" s="36"/>
      <c r="TR127" s="36"/>
      <c r="TS127" s="36"/>
      <c r="TT127" s="36"/>
      <c r="TU127" s="36"/>
      <c r="TV127" s="36"/>
      <c r="TW127" s="36"/>
      <c r="TX127" s="36"/>
      <c r="TY127" s="36"/>
      <c r="TZ127" s="36"/>
      <c r="UA127" s="36"/>
      <c r="UB127" s="36"/>
      <c r="UC127" s="36"/>
      <c r="UD127" s="36"/>
      <c r="UE127" s="36"/>
      <c r="UF127" s="36"/>
      <c r="UG127" s="36"/>
      <c r="UH127" s="36"/>
      <c r="UI127" s="36"/>
      <c r="UJ127" s="36"/>
      <c r="UK127" s="36"/>
      <c r="UL127" s="36"/>
      <c r="UM127" s="36"/>
      <c r="UN127" s="36"/>
      <c r="UO127" s="36"/>
      <c r="UP127" s="36"/>
      <c r="UQ127" s="36"/>
      <c r="UR127" s="36"/>
      <c r="US127" s="36"/>
      <c r="UT127" s="36"/>
      <c r="UU127" s="36"/>
      <c r="UV127" s="36"/>
      <c r="UW127" s="36"/>
      <c r="UX127" s="36"/>
      <c r="UY127" s="36"/>
      <c r="UZ127" s="36"/>
      <c r="VA127" s="36"/>
      <c r="VB127" s="36"/>
      <c r="VC127" s="36"/>
      <c r="VD127" s="36"/>
      <c r="VE127" s="36"/>
      <c r="VF127" s="36"/>
      <c r="VG127" s="36"/>
      <c r="VH127" s="36"/>
      <c r="VI127" s="36"/>
      <c r="VJ127" s="36"/>
      <c r="VK127" s="36"/>
      <c r="VL127" s="36"/>
      <c r="VM127" s="36"/>
      <c r="VN127" s="36"/>
      <c r="VO127" s="36"/>
      <c r="VP127" s="36"/>
      <c r="VQ127" s="36"/>
      <c r="VR127" s="36"/>
      <c r="VS127" s="36"/>
      <c r="VT127" s="36"/>
      <c r="VU127" s="36"/>
      <c r="VV127" s="36"/>
      <c r="VW127" s="36"/>
      <c r="VX127" s="36"/>
      <c r="VY127" s="36"/>
      <c r="VZ127" s="36"/>
      <c r="WA127" s="36"/>
      <c r="WB127" s="36"/>
      <c r="WC127" s="36"/>
      <c r="WD127" s="36"/>
      <c r="WE127" s="36"/>
      <c r="WF127" s="36"/>
      <c r="WG127" s="36"/>
      <c r="WH127" s="36"/>
      <c r="WI127" s="36"/>
      <c r="WJ127" s="36"/>
      <c r="WK127" s="36"/>
      <c r="WL127" s="36"/>
      <c r="WM127" s="36"/>
      <c r="WN127" s="36"/>
      <c r="WO127" s="36"/>
      <c r="WP127" s="36"/>
      <c r="WQ127" s="36"/>
      <c r="WR127" s="36"/>
      <c r="WS127" s="36"/>
      <c r="WT127" s="36"/>
      <c r="WU127" s="36"/>
      <c r="WV127" s="36"/>
      <c r="WW127" s="36"/>
      <c r="WX127" s="36"/>
      <c r="WY127" s="36"/>
      <c r="WZ127" s="36"/>
      <c r="XA127" s="36"/>
      <c r="XB127" s="36"/>
      <c r="XC127" s="36"/>
      <c r="XD127" s="36"/>
      <c r="XE127" s="36"/>
      <c r="XF127" s="36"/>
      <c r="XG127" s="36"/>
      <c r="XH127" s="36"/>
      <c r="XI127" s="36"/>
      <c r="XJ127" s="36"/>
      <c r="XK127" s="36"/>
      <c r="XL127" s="36"/>
      <c r="XM127" s="36"/>
      <c r="XN127" s="36"/>
      <c r="XO127" s="36"/>
      <c r="XP127" s="36"/>
      <c r="XQ127" s="36"/>
      <c r="XR127" s="36"/>
      <c r="XS127" s="36"/>
      <c r="XT127" s="36"/>
      <c r="XU127" s="36"/>
      <c r="XV127" s="36"/>
      <c r="XW127" s="36"/>
      <c r="XX127" s="36"/>
      <c r="XY127" s="36"/>
      <c r="XZ127" s="36"/>
      <c r="YA127" s="36"/>
      <c r="YB127" s="36"/>
      <c r="YC127" s="36"/>
      <c r="YD127" s="36"/>
      <c r="YE127" s="36"/>
      <c r="YF127" s="36"/>
      <c r="YG127" s="36"/>
      <c r="YH127" s="36"/>
      <c r="YI127" s="36"/>
      <c r="YJ127" s="36"/>
      <c r="YK127" s="36"/>
      <c r="YL127" s="36"/>
      <c r="YM127" s="36"/>
      <c r="YN127" s="36"/>
      <c r="YO127" s="36"/>
      <c r="YP127" s="36"/>
      <c r="YQ127" s="36"/>
      <c r="YR127" s="36"/>
      <c r="YS127" s="36"/>
    </row>
    <row r="128" spans="1:669" ht="15.75" x14ac:dyDescent="0.25">
      <c r="A128" s="29" t="s">
        <v>99</v>
      </c>
      <c r="B128" s="2"/>
      <c r="C128" s="5"/>
      <c r="D128" s="5"/>
      <c r="E128" s="8"/>
      <c r="F128" s="8"/>
      <c r="G128" s="174"/>
      <c r="H128" s="106"/>
      <c r="I128" s="174"/>
      <c r="J128" s="174"/>
      <c r="K128" s="174"/>
      <c r="L128" s="174"/>
      <c r="M128" s="10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</row>
    <row r="129" spans="1:544" ht="15.75" x14ac:dyDescent="0.25">
      <c r="A129" t="s">
        <v>101</v>
      </c>
      <c r="B129" s="2" t="s">
        <v>100</v>
      </c>
      <c r="C129" s="5" t="s">
        <v>69</v>
      </c>
      <c r="D129" s="5" t="s">
        <v>207</v>
      </c>
      <c r="E129" s="8">
        <v>44470</v>
      </c>
      <c r="F129" s="8" t="s">
        <v>106</v>
      </c>
      <c r="G129" s="142">
        <v>44000</v>
      </c>
      <c r="H129" s="142">
        <v>1262.8</v>
      </c>
      <c r="I129" s="142">
        <v>1007.19</v>
      </c>
      <c r="J129" s="142">
        <v>1337.6</v>
      </c>
      <c r="K129" s="142">
        <v>25</v>
      </c>
      <c r="L129" s="142">
        <v>3632.59</v>
      </c>
      <c r="M129" s="142">
        <v>40367.410000000003</v>
      </c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</row>
    <row r="130" spans="1:544" ht="15.75" x14ac:dyDescent="0.25">
      <c r="A130" s="48" t="s">
        <v>102</v>
      </c>
      <c r="B130" s="70">
        <v>1</v>
      </c>
      <c r="C130" s="49"/>
      <c r="D130" s="49"/>
      <c r="E130" s="50"/>
      <c r="F130" s="50"/>
      <c r="G130" s="172">
        <f>G129</f>
        <v>44000</v>
      </c>
      <c r="H130" s="107">
        <v>1262.8</v>
      </c>
      <c r="I130" s="172">
        <f>SUM(I129)</f>
        <v>1007.19</v>
      </c>
      <c r="J130" s="172">
        <v>1337.6</v>
      </c>
      <c r="K130" s="172">
        <f>K129</f>
        <v>25</v>
      </c>
      <c r="L130" s="172">
        <v>3632.59</v>
      </c>
      <c r="M130" s="107">
        <f>M129</f>
        <v>40367.410000000003</v>
      </c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</row>
    <row r="131" spans="1:544" ht="15.75" x14ac:dyDescent="0.25">
      <c r="B131" s="2"/>
      <c r="C131" s="5"/>
      <c r="D131" s="5"/>
      <c r="E131" s="8"/>
      <c r="F131" s="8"/>
      <c r="G131" s="174"/>
      <c r="H131" s="106"/>
      <c r="I131" s="174"/>
      <c r="J131" s="174"/>
      <c r="K131" s="174"/>
      <c r="L131" s="174"/>
      <c r="M131" s="10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</row>
    <row r="132" spans="1:544" ht="15.75" x14ac:dyDescent="0.25">
      <c r="A132" s="29" t="s">
        <v>198</v>
      </c>
      <c r="B132" s="2"/>
      <c r="C132" s="5"/>
      <c r="D132" s="5"/>
      <c r="E132" s="8"/>
      <c r="F132" s="8"/>
      <c r="G132" s="174"/>
      <c r="H132" s="106"/>
      <c r="I132" s="174"/>
      <c r="J132" s="174"/>
      <c r="K132" s="174"/>
      <c r="L132" s="174"/>
      <c r="M132" s="10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</row>
    <row r="133" spans="1:544" x14ac:dyDescent="0.25">
      <c r="A133" t="s">
        <v>199</v>
      </c>
      <c r="B133" s="2" t="s">
        <v>16</v>
      </c>
      <c r="C133" s="5" t="s">
        <v>70</v>
      </c>
      <c r="D133" s="5" t="s">
        <v>207</v>
      </c>
      <c r="E133" s="8">
        <v>44774</v>
      </c>
      <c r="F133" s="8" t="s">
        <v>106</v>
      </c>
      <c r="G133" s="142">
        <v>60000</v>
      </c>
      <c r="H133" s="142">
        <v>1722</v>
      </c>
      <c r="I133" s="142">
        <v>3486.68</v>
      </c>
      <c r="J133" s="142">
        <v>1824</v>
      </c>
      <c r="K133" s="142">
        <v>25</v>
      </c>
      <c r="L133" s="142">
        <v>7057.68</v>
      </c>
      <c r="M133" s="142">
        <v>52942.32</v>
      </c>
    </row>
    <row r="134" spans="1:544" ht="15.75" x14ac:dyDescent="0.25">
      <c r="A134" s="48" t="s">
        <v>102</v>
      </c>
      <c r="B134" s="70">
        <v>1</v>
      </c>
      <c r="C134" s="54"/>
      <c r="D134" s="54"/>
      <c r="E134" s="81"/>
      <c r="F134" s="81"/>
      <c r="G134" s="172">
        <f t="shared" ref="G134:M134" si="24">G133</f>
        <v>60000</v>
      </c>
      <c r="H134" s="107">
        <f t="shared" si="24"/>
        <v>1722</v>
      </c>
      <c r="I134" s="172">
        <f>I133</f>
        <v>3486.68</v>
      </c>
      <c r="J134" s="172">
        <f t="shared" si="24"/>
        <v>1824</v>
      </c>
      <c r="K134" s="172">
        <f>K133</f>
        <v>25</v>
      </c>
      <c r="L134" s="172">
        <f t="shared" si="24"/>
        <v>7057.68</v>
      </c>
      <c r="M134" s="107">
        <f t="shared" si="24"/>
        <v>52942.32</v>
      </c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</row>
    <row r="135" spans="1:544" ht="15.75" x14ac:dyDescent="0.25">
      <c r="A135" s="30"/>
      <c r="B135" s="125"/>
      <c r="C135" s="14"/>
      <c r="D135" s="14"/>
      <c r="E135" s="129"/>
      <c r="F135" s="129"/>
      <c r="G135" s="173"/>
      <c r="H135" s="123"/>
      <c r="I135" s="173"/>
      <c r="J135" s="173"/>
      <c r="K135" s="173"/>
      <c r="L135" s="173"/>
      <c r="M135" s="123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</row>
    <row r="136" spans="1:544" ht="15.75" x14ac:dyDescent="0.25">
      <c r="A136" s="28" t="s">
        <v>27</v>
      </c>
      <c r="C136" s="32"/>
      <c r="D136" s="32"/>
      <c r="G136" s="174"/>
      <c r="H136" s="106"/>
      <c r="I136" s="174"/>
      <c r="J136" s="174"/>
      <c r="K136" s="174"/>
      <c r="L136" s="174"/>
      <c r="M136" s="10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</row>
    <row r="137" spans="1:544" ht="15.75" x14ac:dyDescent="0.25">
      <c r="A137" s="4" t="s">
        <v>41</v>
      </c>
      <c r="B137" s="2" t="s">
        <v>42</v>
      </c>
      <c r="C137" s="5" t="s">
        <v>69</v>
      </c>
      <c r="D137" s="5" t="s">
        <v>207</v>
      </c>
      <c r="E137" s="8">
        <v>44276</v>
      </c>
      <c r="F137" s="8" t="s">
        <v>106</v>
      </c>
      <c r="G137" s="142">
        <v>85000</v>
      </c>
      <c r="H137" s="142">
        <v>2439.5</v>
      </c>
      <c r="I137" s="142">
        <v>8576.99</v>
      </c>
      <c r="J137" s="142">
        <v>2584</v>
      </c>
      <c r="K137" s="142">
        <v>3045</v>
      </c>
      <c r="L137" s="142">
        <v>16645.490000000002</v>
      </c>
      <c r="M137" s="142">
        <v>68354.509999999995</v>
      </c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</row>
    <row r="138" spans="1:544" ht="15.75" x14ac:dyDescent="0.25">
      <c r="A138" s="4" t="s">
        <v>28</v>
      </c>
      <c r="B138" s="2" t="s">
        <v>29</v>
      </c>
      <c r="C138" s="5" t="s">
        <v>69</v>
      </c>
      <c r="D138" s="5" t="s">
        <v>207</v>
      </c>
      <c r="E138" s="8">
        <v>43839</v>
      </c>
      <c r="F138" s="8" t="s">
        <v>106</v>
      </c>
      <c r="G138" s="142">
        <v>165000</v>
      </c>
      <c r="H138" s="142">
        <v>4735.5</v>
      </c>
      <c r="I138" s="142">
        <v>27413.040000000001</v>
      </c>
      <c r="J138" s="142">
        <v>4943.8</v>
      </c>
      <c r="K138" s="142">
        <v>10865.17</v>
      </c>
      <c r="L138" s="142">
        <v>47957.51</v>
      </c>
      <c r="M138" s="142">
        <v>117042.49</v>
      </c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</row>
    <row r="139" spans="1:544" s="48" customFormat="1" ht="15.75" x14ac:dyDescent="0.25">
      <c r="A139" s="4" t="s">
        <v>131</v>
      </c>
      <c r="B139" s="2" t="s">
        <v>234</v>
      </c>
      <c r="C139" s="5" t="s">
        <v>70</v>
      </c>
      <c r="D139" s="5" t="s">
        <v>207</v>
      </c>
      <c r="E139" s="8">
        <v>44593</v>
      </c>
      <c r="F139" s="8" t="s">
        <v>106</v>
      </c>
      <c r="G139" s="142">
        <v>46000</v>
      </c>
      <c r="H139" s="142">
        <v>1320.2</v>
      </c>
      <c r="I139" s="142">
        <v>1289.46</v>
      </c>
      <c r="J139" s="142">
        <v>1398.4</v>
      </c>
      <c r="K139" s="142">
        <v>1085</v>
      </c>
      <c r="L139" s="142">
        <v>5093.0600000000004</v>
      </c>
      <c r="M139" s="142">
        <v>40906.94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  <c r="JG139" s="29"/>
      <c r="JH139" s="29"/>
      <c r="JI139" s="29"/>
      <c r="JJ139" s="29"/>
      <c r="JK139" s="29"/>
      <c r="JL139" s="29"/>
      <c r="JM139" s="29"/>
      <c r="JN139" s="29"/>
      <c r="JO139" s="29"/>
      <c r="JP139" s="29"/>
      <c r="JQ139" s="29"/>
      <c r="JR139" s="29"/>
      <c r="JS139" s="29"/>
      <c r="JT139" s="29"/>
      <c r="JU139" s="29"/>
      <c r="JV139" s="29"/>
      <c r="JW139" s="29"/>
      <c r="JX139" s="29"/>
      <c r="JY139" s="29"/>
      <c r="JZ139" s="29"/>
      <c r="KA139" s="29"/>
      <c r="KB139" s="29"/>
      <c r="KC139" s="29"/>
      <c r="KD139" s="29"/>
      <c r="KE139" s="29"/>
      <c r="KF139" s="29"/>
      <c r="KG139" s="29"/>
      <c r="KH139" s="29"/>
      <c r="KI139" s="29"/>
      <c r="KJ139" s="29"/>
      <c r="KK139" s="29"/>
      <c r="KL139" s="29"/>
      <c r="KM139" s="29"/>
      <c r="KN139" s="29"/>
      <c r="KO139" s="29"/>
      <c r="KP139" s="29"/>
      <c r="KQ139" s="29"/>
      <c r="KR139" s="29"/>
      <c r="KS139" s="29"/>
      <c r="KT139" s="29"/>
      <c r="KU139" s="29"/>
      <c r="KV139" s="29"/>
      <c r="KW139" s="29"/>
      <c r="KX139" s="29"/>
      <c r="KY139" s="29"/>
      <c r="KZ139" s="29"/>
      <c r="LA139" s="29"/>
      <c r="LB139" s="29"/>
      <c r="LC139" s="29"/>
      <c r="LD139" s="29"/>
      <c r="LE139" s="29"/>
      <c r="LF139" s="29"/>
      <c r="LG139" s="29"/>
      <c r="LH139" s="29"/>
      <c r="LI139" s="29"/>
      <c r="LJ139" s="29"/>
      <c r="LK139" s="29"/>
      <c r="LL139" s="29"/>
      <c r="LM139" s="29"/>
      <c r="LN139" s="29"/>
      <c r="LO139" s="29"/>
      <c r="LP139" s="29"/>
      <c r="LQ139" s="29"/>
      <c r="LR139" s="29"/>
      <c r="LS139" s="29"/>
      <c r="LT139" s="29"/>
      <c r="LU139" s="29"/>
      <c r="LV139" s="29"/>
      <c r="LW139" s="29"/>
      <c r="LX139" s="29"/>
      <c r="LY139" s="29"/>
      <c r="LZ139" s="29"/>
      <c r="MA139" s="29"/>
      <c r="MB139" s="29"/>
      <c r="MC139" s="29"/>
      <c r="MD139" s="29"/>
      <c r="ME139" s="29"/>
      <c r="MF139" s="29"/>
      <c r="MG139" s="29"/>
      <c r="MH139" s="29"/>
      <c r="MI139" s="29"/>
      <c r="MJ139" s="29"/>
      <c r="MK139" s="29"/>
      <c r="ML139" s="29"/>
      <c r="MM139" s="29"/>
      <c r="MN139" s="29"/>
      <c r="MO139" s="29"/>
      <c r="MP139" s="29"/>
      <c r="MQ139" s="29"/>
      <c r="MR139" s="29"/>
      <c r="MS139" s="29"/>
      <c r="MT139" s="29"/>
      <c r="MU139" s="29"/>
      <c r="MV139" s="29"/>
      <c r="MW139" s="29"/>
      <c r="MX139" s="29"/>
      <c r="MY139" s="29"/>
      <c r="MZ139" s="29"/>
      <c r="NA139" s="29"/>
      <c r="NB139" s="29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W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9"/>
      <c r="QU139" s="29"/>
      <c r="QV139" s="29"/>
      <c r="QW139" s="29"/>
      <c r="QX139" s="29"/>
      <c r="QY139" s="29"/>
      <c r="QZ139" s="29"/>
      <c r="RA139" s="29"/>
      <c r="RB139" s="29"/>
      <c r="RC139" s="29"/>
      <c r="RD139" s="29"/>
      <c r="RE139" s="29"/>
      <c r="RF139" s="29"/>
      <c r="RG139" s="29"/>
      <c r="RH139" s="29"/>
      <c r="RI139" s="29"/>
      <c r="RJ139" s="29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29"/>
      <c r="SP139" s="29"/>
      <c r="SQ139" s="29"/>
      <c r="SR139" s="29"/>
      <c r="SS139" s="29"/>
      <c r="ST139" s="29"/>
      <c r="SU139" s="29"/>
      <c r="SV139" s="29"/>
      <c r="SW139" s="29"/>
      <c r="SX139" s="29"/>
      <c r="SY139" s="29"/>
      <c r="SZ139" s="29"/>
      <c r="TA139" s="29"/>
      <c r="TB139" s="29"/>
      <c r="TC139" s="29"/>
      <c r="TD139" s="29"/>
      <c r="TE139" s="29"/>
      <c r="TF139" s="29"/>
      <c r="TG139" s="29"/>
      <c r="TH139" s="29"/>
      <c r="TI139" s="29"/>
      <c r="TJ139" s="29"/>
      <c r="TK139" s="29"/>
      <c r="TL139" s="29"/>
      <c r="TM139" s="29"/>
      <c r="TN139" s="29"/>
      <c r="TO139" s="29"/>
      <c r="TP139" s="29"/>
      <c r="TQ139" s="29"/>
      <c r="TR139" s="29"/>
      <c r="TS139" s="29"/>
      <c r="TT139" s="29"/>
      <c r="TU139" s="29"/>
      <c r="TV139" s="29"/>
      <c r="TW139" s="29"/>
      <c r="TX139" s="29"/>
    </row>
    <row r="140" spans="1:544" x14ac:dyDescent="0.25">
      <c r="A140" s="48" t="s">
        <v>14</v>
      </c>
      <c r="B140" s="68">
        <v>3</v>
      </c>
      <c r="C140" s="54"/>
      <c r="D140" s="54"/>
      <c r="E140" s="48"/>
      <c r="F140" s="48"/>
      <c r="G140" s="172">
        <f>SUM(G137:G139)</f>
        <v>296000</v>
      </c>
      <c r="H140" s="107">
        <f t="shared" ref="H140:L140" si="25">SUM(H137:H139)</f>
        <v>8495.2000000000007</v>
      </c>
      <c r="I140" s="172">
        <f>SUM(I137:I139)</f>
        <v>37279.49</v>
      </c>
      <c r="J140" s="172">
        <f t="shared" si="25"/>
        <v>8926.2000000000007</v>
      </c>
      <c r="K140" s="172">
        <f>SUM(K137:K139)</f>
        <v>14995.17</v>
      </c>
      <c r="L140" s="172">
        <f t="shared" si="25"/>
        <v>69696.06</v>
      </c>
      <c r="M140" s="107">
        <f>SUM(M137:M139)</f>
        <v>226303.94</v>
      </c>
    </row>
    <row r="141" spans="1:544" ht="15.75" x14ac:dyDescent="0.25">
      <c r="G141" s="174"/>
      <c r="H141" s="106"/>
      <c r="I141" s="174"/>
      <c r="J141" s="174"/>
      <c r="K141" s="174"/>
      <c r="L141" s="174"/>
      <c r="M141" s="10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</row>
    <row r="142" spans="1:544" ht="15.75" x14ac:dyDescent="0.25">
      <c r="A142" s="28" t="s">
        <v>64</v>
      </c>
      <c r="C142" s="32"/>
      <c r="D142" s="32"/>
      <c r="G142" s="174"/>
      <c r="H142" s="106"/>
      <c r="I142" s="174"/>
      <c r="J142" s="174"/>
      <c r="K142" s="174"/>
      <c r="L142" s="174"/>
      <c r="M142" s="106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</row>
    <row r="143" spans="1:544" ht="15.75" x14ac:dyDescent="0.25">
      <c r="A143" s="26" t="s">
        <v>73</v>
      </c>
      <c r="B143" s="2" t="s">
        <v>16</v>
      </c>
      <c r="C143" s="5" t="s">
        <v>69</v>
      </c>
      <c r="D143" s="5" t="s">
        <v>207</v>
      </c>
      <c r="E143" s="8">
        <v>44270</v>
      </c>
      <c r="F143" s="8" t="s">
        <v>106</v>
      </c>
      <c r="G143" s="174">
        <v>46000</v>
      </c>
      <c r="H143" s="106">
        <v>1320.2</v>
      </c>
      <c r="I143" s="174">
        <v>1289.46</v>
      </c>
      <c r="J143" s="174">
        <v>1398.4</v>
      </c>
      <c r="K143" s="142">
        <v>25</v>
      </c>
      <c r="L143" s="142">
        <v>4033.06</v>
      </c>
      <c r="M143" s="142">
        <v>41966.94</v>
      </c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</row>
    <row r="144" spans="1:544" ht="15.75" x14ac:dyDescent="0.25">
      <c r="A144" s="26" t="s">
        <v>135</v>
      </c>
      <c r="B144" s="2" t="s">
        <v>16</v>
      </c>
      <c r="C144" s="5" t="s">
        <v>69</v>
      </c>
      <c r="D144" s="5" t="s">
        <v>207</v>
      </c>
      <c r="E144" s="8">
        <v>44593</v>
      </c>
      <c r="F144" s="8" t="s">
        <v>106</v>
      </c>
      <c r="G144" s="174">
        <v>35000</v>
      </c>
      <c r="H144" s="106">
        <v>1004.5</v>
      </c>
      <c r="I144" s="174">
        <v>0</v>
      </c>
      <c r="J144" s="174">
        <v>1064</v>
      </c>
      <c r="K144" s="142">
        <v>25</v>
      </c>
      <c r="L144" s="142">
        <v>2093.5</v>
      </c>
      <c r="M144" s="142">
        <v>32906.5</v>
      </c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</row>
    <row r="145" spans="1:669" ht="15.75" x14ac:dyDescent="0.25">
      <c r="A145" s="26" t="s">
        <v>186</v>
      </c>
      <c r="B145" s="2" t="s">
        <v>53</v>
      </c>
      <c r="C145" s="5" t="s">
        <v>70</v>
      </c>
      <c r="D145" s="5" t="s">
        <v>207</v>
      </c>
      <c r="E145" s="8">
        <v>44593</v>
      </c>
      <c r="F145" s="8" t="s">
        <v>106</v>
      </c>
      <c r="G145" s="174">
        <v>125000</v>
      </c>
      <c r="H145" s="106">
        <v>3587.5</v>
      </c>
      <c r="I145" s="174">
        <v>17985.990000000002</v>
      </c>
      <c r="J145" s="174">
        <v>3800</v>
      </c>
      <c r="K145" s="142">
        <v>25</v>
      </c>
      <c r="L145" s="142">
        <v>25398.49</v>
      </c>
      <c r="M145" s="142">
        <v>99601.51</v>
      </c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</row>
    <row r="146" spans="1:669" ht="15.75" x14ac:dyDescent="0.25">
      <c r="A146" s="26" t="s">
        <v>176</v>
      </c>
      <c r="B146" s="2" t="s">
        <v>17</v>
      </c>
      <c r="C146" s="5" t="s">
        <v>70</v>
      </c>
      <c r="D146" s="5" t="s">
        <v>207</v>
      </c>
      <c r="E146" s="8">
        <v>44682</v>
      </c>
      <c r="F146" s="8" t="s">
        <v>106</v>
      </c>
      <c r="G146" s="174">
        <v>30000</v>
      </c>
      <c r="H146" s="106">
        <v>861</v>
      </c>
      <c r="I146" s="174">
        <v>0</v>
      </c>
      <c r="J146" s="174">
        <v>912</v>
      </c>
      <c r="K146" s="142">
        <v>565</v>
      </c>
      <c r="L146" s="142">
        <v>2338</v>
      </c>
      <c r="M146" s="142">
        <v>27662</v>
      </c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</row>
    <row r="147" spans="1:669" ht="15.75" x14ac:dyDescent="0.25">
      <c r="A147" s="26" t="s">
        <v>200</v>
      </c>
      <c r="B147" s="2" t="s">
        <v>16</v>
      </c>
      <c r="C147" s="5" t="s">
        <v>69</v>
      </c>
      <c r="D147" s="5" t="s">
        <v>207</v>
      </c>
      <c r="E147" s="8">
        <v>44774</v>
      </c>
      <c r="F147" s="8" t="s">
        <v>106</v>
      </c>
      <c r="G147" s="174">
        <v>35000</v>
      </c>
      <c r="H147" s="106">
        <v>1004.5</v>
      </c>
      <c r="I147" s="174">
        <v>0</v>
      </c>
      <c r="J147" s="174">
        <v>1064</v>
      </c>
      <c r="K147" s="142">
        <v>3049.9</v>
      </c>
      <c r="L147" s="142">
        <v>5118.3999999999996</v>
      </c>
      <c r="M147" s="142">
        <v>29881.599999999999</v>
      </c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</row>
    <row r="148" spans="1:669" x14ac:dyDescent="0.25">
      <c r="A148" s="48" t="s">
        <v>14</v>
      </c>
      <c r="B148" s="68">
        <v>5</v>
      </c>
      <c r="C148" s="54"/>
      <c r="D148" s="54"/>
      <c r="E148" s="48"/>
      <c r="F148" s="48"/>
      <c r="G148" s="172">
        <f>SUM(G143:G147)</f>
        <v>271000</v>
      </c>
      <c r="H148" s="107">
        <f>SUM(H143:H147)</f>
        <v>7777.7</v>
      </c>
      <c r="I148" s="172">
        <f>SUM(I143:I147)</f>
        <v>19275.45</v>
      </c>
      <c r="J148" s="172">
        <f>SUM(J143:J147)</f>
        <v>8238.4</v>
      </c>
      <c r="K148" s="172">
        <f>SUM(K143:K147)</f>
        <v>3689.9</v>
      </c>
      <c r="L148" s="172">
        <f>L143+L144+L145+L146+L147</f>
        <v>38981.450000000004</v>
      </c>
      <c r="M148" s="107">
        <f>SUM(M143:M147)</f>
        <v>232018.55000000002</v>
      </c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</row>
    <row r="149" spans="1:669" ht="15.75" x14ac:dyDescent="0.25">
      <c r="G149" s="174"/>
      <c r="H149" s="106"/>
      <c r="I149" s="174"/>
      <c r="J149" s="174"/>
      <c r="K149" s="174"/>
      <c r="L149" s="174"/>
      <c r="M149" s="106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36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36"/>
      <c r="RI149" s="36"/>
      <c r="RJ149" s="36"/>
      <c r="RK149" s="36"/>
      <c r="RL149" s="36"/>
      <c r="RM149" s="36"/>
      <c r="RN149" s="36"/>
      <c r="RO149" s="36"/>
      <c r="RP149" s="36"/>
      <c r="RQ149" s="36"/>
      <c r="RR149" s="36"/>
      <c r="RS149" s="36"/>
      <c r="RT149" s="36"/>
      <c r="RU149" s="36"/>
      <c r="RV149" s="36"/>
      <c r="RW149" s="36"/>
      <c r="RX149" s="36"/>
      <c r="RY149" s="36"/>
      <c r="RZ149" s="36"/>
      <c r="SA149" s="36"/>
      <c r="SB149" s="36"/>
      <c r="SC149" s="36"/>
      <c r="SD149" s="36"/>
      <c r="SE149" s="36"/>
      <c r="SF149" s="36"/>
      <c r="SG149" s="36"/>
      <c r="SH149" s="36"/>
      <c r="SI149" s="36"/>
      <c r="SJ149" s="36"/>
      <c r="SK149" s="36"/>
      <c r="SL149" s="36"/>
      <c r="SM149" s="36"/>
      <c r="SN149" s="36"/>
      <c r="SO149" s="36"/>
      <c r="SP149" s="36"/>
      <c r="SQ149" s="36"/>
      <c r="SR149" s="36"/>
      <c r="SS149" s="36"/>
      <c r="ST149" s="36"/>
      <c r="SU149" s="36"/>
      <c r="SV149" s="36"/>
      <c r="SW149" s="36"/>
      <c r="SX149" s="36"/>
      <c r="SY149" s="36"/>
      <c r="SZ149" s="36"/>
      <c r="TA149" s="36"/>
      <c r="TB149" s="36"/>
      <c r="TC149" s="36"/>
      <c r="TD149" s="36"/>
      <c r="TE149" s="36"/>
      <c r="TF149" s="36"/>
      <c r="TG149" s="36"/>
      <c r="TH149" s="36"/>
      <c r="TI149" s="36"/>
      <c r="TJ149" s="36"/>
      <c r="TK149" s="36"/>
      <c r="TL149" s="36"/>
      <c r="TM149" s="36"/>
      <c r="TN149" s="36"/>
      <c r="TO149" s="36"/>
      <c r="TP149" s="36"/>
      <c r="TQ149" s="36"/>
      <c r="TR149" s="36"/>
      <c r="TS149" s="36"/>
      <c r="TT149" s="36"/>
      <c r="TU149" s="36"/>
      <c r="TV149" s="36"/>
      <c r="TW149" s="36"/>
      <c r="TX149" s="36"/>
      <c r="TY149" s="36"/>
      <c r="TZ149" s="36"/>
      <c r="UA149" s="36"/>
      <c r="UB149" s="36"/>
      <c r="UC149" s="36"/>
      <c r="UD149" s="36"/>
      <c r="UE149" s="36"/>
      <c r="UF149" s="36"/>
      <c r="UG149" s="36"/>
      <c r="UH149" s="36"/>
      <c r="UI149" s="36"/>
      <c r="UJ149" s="36"/>
      <c r="UK149" s="36"/>
      <c r="UL149" s="36"/>
      <c r="UM149" s="36"/>
      <c r="UN149" s="36"/>
      <c r="UO149" s="36"/>
      <c r="UP149" s="36"/>
      <c r="UQ149" s="36"/>
      <c r="UR149" s="36"/>
      <c r="US149" s="36"/>
      <c r="UT149" s="36"/>
      <c r="UU149" s="36"/>
      <c r="UV149" s="36"/>
      <c r="UW149" s="36"/>
      <c r="UX149" s="36"/>
      <c r="UY149" s="36"/>
      <c r="UZ149" s="36"/>
      <c r="VA149" s="36"/>
      <c r="VB149" s="36"/>
      <c r="VC149" s="36"/>
      <c r="VD149" s="36"/>
      <c r="VE149" s="36"/>
      <c r="VF149" s="36"/>
      <c r="VG149" s="36"/>
      <c r="VH149" s="36"/>
      <c r="VI149" s="36"/>
      <c r="VJ149" s="36"/>
      <c r="VK149" s="36"/>
      <c r="VL149" s="36"/>
      <c r="VM149" s="36"/>
      <c r="VN149" s="36"/>
      <c r="VO149" s="36"/>
      <c r="VP149" s="36"/>
      <c r="VQ149" s="36"/>
      <c r="VR149" s="36"/>
      <c r="VS149" s="36"/>
      <c r="VT149" s="36"/>
      <c r="VU149" s="36"/>
      <c r="VV149" s="36"/>
      <c r="VW149" s="36"/>
      <c r="VX149" s="36"/>
      <c r="VY149" s="36"/>
      <c r="VZ149" s="36"/>
      <c r="WA149" s="36"/>
      <c r="WB149" s="36"/>
      <c r="WC149" s="36"/>
      <c r="WD149" s="36"/>
      <c r="WE149" s="36"/>
      <c r="WF149" s="36"/>
      <c r="WG149" s="36"/>
      <c r="WH149" s="36"/>
      <c r="WI149" s="36"/>
      <c r="WJ149" s="36"/>
      <c r="WK149" s="36"/>
      <c r="WL149" s="36"/>
      <c r="WM149" s="36"/>
      <c r="WN149" s="36"/>
      <c r="WO149" s="36"/>
      <c r="WP149" s="36"/>
      <c r="WQ149" s="36"/>
      <c r="WR149" s="36"/>
      <c r="WS149" s="36"/>
      <c r="WT149" s="36"/>
      <c r="WU149" s="36"/>
      <c r="WV149" s="36"/>
      <c r="WW149" s="36"/>
      <c r="WX149" s="36"/>
      <c r="WY149" s="36"/>
      <c r="WZ149" s="36"/>
      <c r="XA149" s="36"/>
      <c r="XB149" s="36"/>
      <c r="XC149" s="36"/>
      <c r="XD149" s="36"/>
      <c r="XE149" s="36"/>
      <c r="XF149" s="36"/>
      <c r="XG149" s="36"/>
      <c r="XH149" s="36"/>
      <c r="XI149" s="36"/>
      <c r="XJ149" s="36"/>
      <c r="XK149" s="36"/>
      <c r="XL149" s="36"/>
      <c r="XM149" s="36"/>
      <c r="XN149" s="36"/>
      <c r="XO149" s="36"/>
      <c r="XP149" s="36"/>
      <c r="XQ149" s="36"/>
      <c r="XR149" s="36"/>
      <c r="XS149" s="36"/>
      <c r="XT149" s="36"/>
      <c r="XU149" s="36"/>
      <c r="XV149" s="36"/>
      <c r="XW149" s="36"/>
      <c r="XX149" s="36"/>
      <c r="XY149" s="36"/>
      <c r="XZ149" s="36"/>
      <c r="YA149" s="36"/>
      <c r="YB149" s="36"/>
      <c r="YC149" s="36"/>
      <c r="YD149" s="36"/>
      <c r="YE149" s="36"/>
      <c r="YF149" s="36"/>
      <c r="YG149" s="36"/>
      <c r="YH149" s="36"/>
      <c r="YI149" s="36"/>
      <c r="YJ149" s="36"/>
      <c r="YK149" s="36"/>
      <c r="YL149" s="36"/>
      <c r="YM149" s="36"/>
      <c r="YN149" s="36"/>
      <c r="YO149" s="36"/>
      <c r="YP149" s="36"/>
      <c r="YQ149" s="36"/>
      <c r="YR149" s="36"/>
      <c r="YS149" s="36"/>
    </row>
    <row r="150" spans="1:669" ht="18" customHeight="1" x14ac:dyDescent="0.25">
      <c r="A150" s="29" t="s">
        <v>136</v>
      </c>
      <c r="B150" s="11"/>
      <c r="C150" s="9"/>
      <c r="D150" s="9"/>
      <c r="E150" s="29"/>
      <c r="F150" s="29"/>
      <c r="G150" s="117"/>
      <c r="H150" s="116"/>
      <c r="I150" s="117"/>
      <c r="J150" s="117"/>
      <c r="K150" s="117"/>
      <c r="L150" s="117"/>
      <c r="M150" s="116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6"/>
      <c r="KK150" s="36"/>
      <c r="KL150" s="36"/>
      <c r="KM150" s="36"/>
      <c r="KN150" s="36"/>
      <c r="KO150" s="36"/>
      <c r="KP150" s="36"/>
      <c r="KQ150" s="36"/>
      <c r="KR150" s="36"/>
      <c r="KS150" s="36"/>
      <c r="KT150" s="36"/>
      <c r="KU150" s="36"/>
      <c r="KV150" s="36"/>
      <c r="KW150" s="36"/>
      <c r="KX150" s="36"/>
      <c r="KY150" s="36"/>
      <c r="KZ150" s="36"/>
      <c r="LA150" s="36"/>
      <c r="LB150" s="36"/>
      <c r="LC150" s="36"/>
      <c r="LD150" s="36"/>
      <c r="LE150" s="36"/>
      <c r="LF150" s="36"/>
      <c r="LG150" s="36"/>
      <c r="LH150" s="36"/>
      <c r="LI150" s="36"/>
      <c r="LJ150" s="36"/>
      <c r="LK150" s="36"/>
      <c r="LL150" s="36"/>
      <c r="LM150" s="36"/>
      <c r="LN150" s="36"/>
      <c r="LO150" s="36"/>
      <c r="LP150" s="36"/>
      <c r="LQ150" s="36"/>
      <c r="LR150" s="36"/>
      <c r="LS150" s="36"/>
      <c r="LT150" s="36"/>
      <c r="LU150" s="36"/>
      <c r="LV150" s="36"/>
      <c r="LW150" s="36"/>
      <c r="LX150" s="36"/>
      <c r="LY150" s="36"/>
      <c r="LZ150" s="36"/>
      <c r="MA150" s="36"/>
      <c r="MB150" s="36"/>
      <c r="MC150" s="36"/>
      <c r="MD150" s="36"/>
      <c r="ME150" s="36"/>
      <c r="MF150" s="36"/>
      <c r="MG150" s="36"/>
      <c r="MH150" s="36"/>
      <c r="MI150" s="36"/>
      <c r="MJ150" s="36"/>
      <c r="MK150" s="36"/>
      <c r="ML150" s="36"/>
      <c r="MM150" s="36"/>
      <c r="MN150" s="36"/>
      <c r="MO150" s="36"/>
      <c r="MP150" s="36"/>
      <c r="MQ150" s="36"/>
      <c r="MR150" s="36"/>
      <c r="MS150" s="36"/>
      <c r="MT150" s="36"/>
      <c r="MU150" s="36"/>
      <c r="MV150" s="36"/>
      <c r="MW150" s="36"/>
      <c r="MX150" s="36"/>
      <c r="MY150" s="36"/>
      <c r="MZ150" s="36"/>
      <c r="NA150" s="36"/>
      <c r="NB150" s="36"/>
      <c r="NC150" s="36"/>
      <c r="ND150" s="36"/>
      <c r="NE150" s="36"/>
      <c r="NF150" s="36"/>
      <c r="NG150" s="36"/>
      <c r="NH150" s="36"/>
      <c r="NI150" s="36"/>
      <c r="NJ150" s="36"/>
      <c r="NK150" s="36"/>
      <c r="NL150" s="36"/>
      <c r="NM150" s="36"/>
      <c r="NN150" s="36"/>
      <c r="NO150" s="36"/>
      <c r="NP150" s="36"/>
      <c r="NQ150" s="36"/>
      <c r="NR150" s="36"/>
      <c r="NS150" s="36"/>
      <c r="NT150" s="36"/>
      <c r="NU150" s="36"/>
      <c r="NV150" s="36"/>
      <c r="NW150" s="36"/>
      <c r="NX150" s="36"/>
      <c r="NY150" s="36"/>
      <c r="NZ150" s="36"/>
      <c r="OA150" s="36"/>
      <c r="OB150" s="36"/>
      <c r="OC150" s="36"/>
      <c r="OD150" s="36"/>
      <c r="OE150" s="36"/>
      <c r="OF150" s="36"/>
      <c r="OG150" s="36"/>
      <c r="OH150" s="36"/>
      <c r="OI150" s="36"/>
      <c r="OJ150" s="36"/>
      <c r="OK150" s="36"/>
      <c r="OL150" s="36"/>
      <c r="OM150" s="36"/>
      <c r="ON150" s="36"/>
      <c r="OO150" s="36"/>
      <c r="OP150" s="36"/>
      <c r="OQ150" s="36"/>
      <c r="OR150" s="36"/>
      <c r="OS150" s="36"/>
      <c r="OT150" s="36"/>
      <c r="OU150" s="36"/>
      <c r="OV150" s="36"/>
      <c r="OW150" s="36"/>
      <c r="OX150" s="36"/>
      <c r="OY150" s="36"/>
      <c r="OZ150" s="36"/>
      <c r="PA150" s="36"/>
      <c r="PB150" s="36"/>
      <c r="PC150" s="36"/>
      <c r="PD150" s="36"/>
      <c r="PE150" s="36"/>
      <c r="PF150" s="36"/>
      <c r="PG150" s="36"/>
      <c r="PH150" s="36"/>
      <c r="PI150" s="36"/>
      <c r="PJ150" s="36"/>
      <c r="PK150" s="36"/>
      <c r="PL150" s="36"/>
      <c r="PM150" s="36"/>
      <c r="PN150" s="36"/>
      <c r="PO150" s="36"/>
      <c r="PP150" s="36"/>
      <c r="PQ150" s="36"/>
      <c r="PR150" s="36"/>
      <c r="PS150" s="36"/>
      <c r="PT150" s="36"/>
      <c r="PU150" s="36"/>
      <c r="PV150" s="36"/>
      <c r="PW150" s="36"/>
      <c r="PX150" s="36"/>
      <c r="PY150" s="36"/>
      <c r="PZ150" s="36"/>
      <c r="QA150" s="36"/>
      <c r="QB150" s="36"/>
      <c r="QC150" s="36"/>
      <c r="QD150" s="36"/>
      <c r="QE150" s="36"/>
      <c r="QF150" s="36"/>
      <c r="QG150" s="36"/>
      <c r="QH150" s="36"/>
      <c r="QI150" s="36"/>
      <c r="QJ150" s="36"/>
      <c r="QK150" s="36"/>
      <c r="QL150" s="36"/>
      <c r="QM150" s="36"/>
      <c r="QN150" s="36"/>
      <c r="QO150" s="36"/>
      <c r="QP150" s="36"/>
      <c r="QQ150" s="36"/>
      <c r="QR150" s="36"/>
      <c r="QS150" s="36"/>
      <c r="QT150" s="36"/>
      <c r="QU150" s="36"/>
      <c r="QV150" s="36"/>
      <c r="QW150" s="36"/>
      <c r="QX150" s="36"/>
      <c r="QY150" s="36"/>
      <c r="QZ150" s="36"/>
      <c r="RA150" s="36"/>
      <c r="RB150" s="36"/>
      <c r="RC150" s="36"/>
      <c r="RD150" s="36"/>
      <c r="RE150" s="36"/>
      <c r="RF150" s="36"/>
      <c r="RG150" s="36"/>
      <c r="RH150" s="36"/>
      <c r="RI150" s="36"/>
      <c r="RJ150" s="36"/>
      <c r="RK150" s="36"/>
      <c r="RL150" s="36"/>
      <c r="RM150" s="36"/>
      <c r="RN150" s="36"/>
      <c r="RO150" s="36"/>
      <c r="RP150" s="36"/>
      <c r="RQ150" s="36"/>
      <c r="RR150" s="36"/>
      <c r="RS150" s="36"/>
      <c r="RT150" s="36"/>
      <c r="RU150" s="36"/>
      <c r="RV150" s="36"/>
      <c r="RW150" s="36"/>
      <c r="RX150" s="36"/>
      <c r="RY150" s="36"/>
      <c r="RZ150" s="36"/>
      <c r="SA150" s="36"/>
      <c r="SB150" s="36"/>
      <c r="SC150" s="36"/>
      <c r="SD150" s="36"/>
      <c r="SE150" s="36"/>
      <c r="SF150" s="36"/>
      <c r="SG150" s="36"/>
      <c r="SH150" s="36"/>
      <c r="SI150" s="36"/>
      <c r="SJ150" s="36"/>
      <c r="SK150" s="36"/>
      <c r="SL150" s="36"/>
      <c r="SM150" s="36"/>
      <c r="SN150" s="36"/>
      <c r="SO150" s="36"/>
      <c r="SP150" s="36"/>
      <c r="SQ150" s="36"/>
      <c r="SR150" s="36"/>
      <c r="SS150" s="36"/>
      <c r="ST150" s="36"/>
      <c r="SU150" s="36"/>
      <c r="SV150" s="36"/>
      <c r="SW150" s="36"/>
      <c r="SX150" s="36"/>
      <c r="SY150" s="36"/>
      <c r="SZ150" s="36"/>
      <c r="TA150" s="36"/>
      <c r="TB150" s="36"/>
      <c r="TC150" s="36"/>
      <c r="TD150" s="36"/>
      <c r="TE150" s="36"/>
      <c r="TF150" s="36"/>
      <c r="TG150" s="36"/>
      <c r="TH150" s="36"/>
      <c r="TI150" s="36"/>
      <c r="TJ150" s="36"/>
      <c r="TK150" s="36"/>
      <c r="TL150" s="36"/>
      <c r="TM150" s="36"/>
      <c r="TN150" s="36"/>
      <c r="TO150" s="36"/>
      <c r="TP150" s="36"/>
      <c r="TQ150" s="36"/>
      <c r="TR150" s="36"/>
      <c r="TS150" s="36"/>
      <c r="TT150" s="36"/>
      <c r="TU150" s="36"/>
      <c r="TV150" s="36"/>
      <c r="TW150" s="36"/>
      <c r="TX150" s="36"/>
      <c r="TY150" s="36"/>
      <c r="TZ150" s="36"/>
      <c r="UA150" s="36"/>
      <c r="UB150" s="36"/>
      <c r="UC150" s="36"/>
      <c r="UD150" s="36"/>
      <c r="UE150" s="36"/>
      <c r="UF150" s="36"/>
      <c r="UG150" s="36"/>
      <c r="UH150" s="36"/>
      <c r="UI150" s="36"/>
      <c r="UJ150" s="36"/>
      <c r="UK150" s="36"/>
      <c r="UL150" s="36"/>
      <c r="UM150" s="36"/>
      <c r="UN150" s="36"/>
      <c r="UO150" s="36"/>
      <c r="UP150" s="36"/>
      <c r="UQ150" s="36"/>
      <c r="UR150" s="36"/>
      <c r="US150" s="36"/>
      <c r="UT150" s="36"/>
      <c r="UU150" s="36"/>
      <c r="UV150" s="36"/>
      <c r="UW150" s="36"/>
      <c r="UX150" s="36"/>
      <c r="UY150" s="36"/>
      <c r="UZ150" s="36"/>
      <c r="VA150" s="36"/>
      <c r="VB150" s="36"/>
      <c r="VC150" s="36"/>
      <c r="VD150" s="36"/>
      <c r="VE150" s="36"/>
      <c r="VF150" s="36"/>
      <c r="VG150" s="36"/>
      <c r="VH150" s="36"/>
      <c r="VI150" s="36"/>
      <c r="VJ150" s="36"/>
      <c r="VK150" s="36"/>
      <c r="VL150" s="36"/>
      <c r="VM150" s="36"/>
      <c r="VN150" s="36"/>
      <c r="VO150" s="36"/>
      <c r="VP150" s="36"/>
      <c r="VQ150" s="36"/>
      <c r="VR150" s="36"/>
      <c r="VS150" s="36"/>
      <c r="VT150" s="36"/>
      <c r="VU150" s="36"/>
      <c r="VV150" s="36"/>
      <c r="VW150" s="36"/>
      <c r="VX150" s="36"/>
      <c r="VY150" s="36"/>
      <c r="VZ150" s="36"/>
      <c r="WA150" s="36"/>
      <c r="WB150" s="36"/>
      <c r="WC150" s="36"/>
      <c r="WD150" s="36"/>
      <c r="WE150" s="36"/>
      <c r="WF150" s="36"/>
      <c r="WG150" s="36"/>
      <c r="WH150" s="36"/>
      <c r="WI150" s="36"/>
      <c r="WJ150" s="36"/>
      <c r="WK150" s="36"/>
      <c r="WL150" s="36"/>
      <c r="WM150" s="36"/>
      <c r="WN150" s="36"/>
      <c r="WO150" s="36"/>
      <c r="WP150" s="36"/>
      <c r="WQ150" s="36"/>
      <c r="WR150" s="36"/>
      <c r="WS150" s="36"/>
      <c r="WT150" s="36"/>
      <c r="WU150" s="36"/>
      <c r="WV150" s="36"/>
      <c r="WW150" s="36"/>
      <c r="WX150" s="36"/>
      <c r="WY150" s="36"/>
      <c r="WZ150" s="36"/>
      <c r="XA150" s="36"/>
      <c r="XB150" s="36"/>
      <c r="XC150" s="36"/>
      <c r="XD150" s="36"/>
      <c r="XE150" s="36"/>
      <c r="XF150" s="36"/>
      <c r="XG150" s="36"/>
      <c r="XH150" s="36"/>
      <c r="XI150" s="36"/>
      <c r="XJ150" s="36"/>
      <c r="XK150" s="36"/>
      <c r="XL150" s="36"/>
      <c r="XM150" s="36"/>
      <c r="XN150" s="36"/>
      <c r="XO150" s="36"/>
      <c r="XP150" s="36"/>
      <c r="XQ150" s="36"/>
      <c r="XR150" s="36"/>
      <c r="XS150" s="36"/>
      <c r="XT150" s="36"/>
      <c r="XU150" s="36"/>
      <c r="XV150" s="36"/>
      <c r="XW150" s="36"/>
      <c r="XX150" s="36"/>
      <c r="XY150" s="36"/>
      <c r="XZ150" s="36"/>
      <c r="YA150" s="36"/>
      <c r="YB150" s="36"/>
      <c r="YC150" s="36"/>
      <c r="YD150" s="36"/>
      <c r="YE150" s="36"/>
      <c r="YF150" s="36"/>
      <c r="YG150" s="36"/>
      <c r="YH150" s="36"/>
      <c r="YI150" s="36"/>
      <c r="YJ150" s="36"/>
      <c r="YK150" s="36"/>
      <c r="YL150" s="36"/>
      <c r="YM150" s="36"/>
      <c r="YN150" s="36"/>
      <c r="YO150" s="36"/>
      <c r="YP150" s="36"/>
      <c r="YQ150" s="36"/>
      <c r="YR150" s="36"/>
      <c r="YS150" s="36"/>
    </row>
    <row r="151" spans="1:669" ht="19.5" customHeight="1" x14ac:dyDescent="0.25">
      <c r="A151" t="s">
        <v>137</v>
      </c>
      <c r="B151" s="3" t="s">
        <v>16</v>
      </c>
      <c r="C151" s="5" t="s">
        <v>70</v>
      </c>
      <c r="D151" s="5" t="s">
        <v>207</v>
      </c>
      <c r="E151" s="7">
        <v>44594</v>
      </c>
      <c r="F151" s="2" t="s">
        <v>106</v>
      </c>
      <c r="G151" s="174">
        <v>35000</v>
      </c>
      <c r="H151" s="106">
        <v>1004.5</v>
      </c>
      <c r="I151" s="174">
        <v>0</v>
      </c>
      <c r="J151" s="174">
        <v>1064</v>
      </c>
      <c r="K151" s="142">
        <v>1105</v>
      </c>
      <c r="L151" s="174">
        <v>3173.5</v>
      </c>
      <c r="M151" s="106">
        <v>31826.5</v>
      </c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6"/>
      <c r="KK151" s="36"/>
      <c r="KL151" s="36"/>
      <c r="KM151" s="36"/>
      <c r="KN151" s="36"/>
      <c r="KO151" s="36"/>
      <c r="KP151" s="36"/>
      <c r="KQ151" s="36"/>
      <c r="KR151" s="36"/>
      <c r="KS151" s="36"/>
      <c r="KT151" s="36"/>
      <c r="KU151" s="36"/>
      <c r="KV151" s="36"/>
      <c r="KW151" s="36"/>
      <c r="KX151" s="36"/>
      <c r="KY151" s="36"/>
      <c r="KZ151" s="36"/>
      <c r="LA151" s="36"/>
      <c r="LB151" s="36"/>
      <c r="LC151" s="36"/>
      <c r="LD151" s="36"/>
      <c r="LE151" s="36"/>
      <c r="LF151" s="36"/>
      <c r="LG151" s="36"/>
      <c r="LH151" s="36"/>
      <c r="LI151" s="36"/>
      <c r="LJ151" s="36"/>
      <c r="LK151" s="36"/>
      <c r="LL151" s="36"/>
      <c r="LM151" s="36"/>
      <c r="LN151" s="36"/>
      <c r="LO151" s="36"/>
      <c r="LP151" s="36"/>
      <c r="LQ151" s="36"/>
      <c r="LR151" s="36"/>
      <c r="LS151" s="36"/>
      <c r="LT151" s="36"/>
      <c r="LU151" s="36"/>
      <c r="LV151" s="36"/>
      <c r="LW151" s="36"/>
      <c r="LX151" s="36"/>
      <c r="LY151" s="36"/>
      <c r="LZ151" s="36"/>
      <c r="MA151" s="36"/>
      <c r="MB151" s="36"/>
      <c r="MC151" s="36"/>
      <c r="MD151" s="36"/>
      <c r="ME151" s="36"/>
      <c r="MF151" s="36"/>
      <c r="MG151" s="36"/>
      <c r="MH151" s="36"/>
      <c r="MI151" s="36"/>
      <c r="MJ151" s="36"/>
      <c r="MK151" s="36"/>
      <c r="ML151" s="36"/>
      <c r="MM151" s="36"/>
      <c r="MN151" s="36"/>
      <c r="MO151" s="36"/>
      <c r="MP151" s="36"/>
      <c r="MQ151" s="36"/>
      <c r="MR151" s="36"/>
      <c r="MS151" s="36"/>
      <c r="MT151" s="36"/>
      <c r="MU151" s="36"/>
      <c r="MV151" s="36"/>
      <c r="MW151" s="36"/>
      <c r="MX151" s="36"/>
      <c r="MY151" s="36"/>
      <c r="MZ151" s="36"/>
      <c r="NA151" s="36"/>
      <c r="NB151" s="36"/>
      <c r="NC151" s="36"/>
      <c r="ND151" s="36"/>
      <c r="NE151" s="36"/>
      <c r="NF151" s="36"/>
      <c r="NG151" s="36"/>
      <c r="NH151" s="36"/>
      <c r="NI151" s="36"/>
      <c r="NJ151" s="36"/>
      <c r="NK151" s="36"/>
      <c r="NL151" s="36"/>
      <c r="NM151" s="36"/>
      <c r="NN151" s="36"/>
      <c r="NO151" s="36"/>
      <c r="NP151" s="36"/>
      <c r="NQ151" s="36"/>
      <c r="NR151" s="36"/>
      <c r="NS151" s="36"/>
      <c r="NT151" s="36"/>
      <c r="NU151" s="36"/>
      <c r="NV151" s="36"/>
      <c r="NW151" s="36"/>
      <c r="NX151" s="36"/>
      <c r="NY151" s="36"/>
      <c r="NZ151" s="36"/>
      <c r="OA151" s="36"/>
      <c r="OB151" s="36"/>
      <c r="OC151" s="36"/>
      <c r="OD151" s="36"/>
      <c r="OE151" s="36"/>
      <c r="OF151" s="36"/>
      <c r="OG151" s="36"/>
      <c r="OH151" s="36"/>
      <c r="OI151" s="36"/>
      <c r="OJ151" s="36"/>
      <c r="OK151" s="36"/>
      <c r="OL151" s="36"/>
      <c r="OM151" s="36"/>
      <c r="ON151" s="36"/>
      <c r="OO151" s="36"/>
      <c r="OP151" s="36"/>
      <c r="OQ151" s="36"/>
      <c r="OR151" s="36"/>
      <c r="OS151" s="36"/>
      <c r="OT151" s="36"/>
      <c r="OU151" s="36"/>
      <c r="OV151" s="36"/>
      <c r="OW151" s="36"/>
      <c r="OX151" s="36"/>
      <c r="OY151" s="36"/>
      <c r="OZ151" s="36"/>
      <c r="PA151" s="36"/>
      <c r="PB151" s="36"/>
      <c r="PC151" s="36"/>
      <c r="PD151" s="36"/>
      <c r="PE151" s="36"/>
      <c r="PF151" s="36"/>
      <c r="PG151" s="36"/>
      <c r="PH151" s="36"/>
      <c r="PI151" s="36"/>
      <c r="PJ151" s="36"/>
      <c r="PK151" s="36"/>
      <c r="PL151" s="36"/>
      <c r="PM151" s="36"/>
      <c r="PN151" s="36"/>
      <c r="PO151" s="36"/>
      <c r="PP151" s="36"/>
      <c r="PQ151" s="36"/>
      <c r="PR151" s="36"/>
      <c r="PS151" s="36"/>
      <c r="PT151" s="36"/>
      <c r="PU151" s="36"/>
      <c r="PV151" s="36"/>
      <c r="PW151" s="36"/>
      <c r="PX151" s="36"/>
      <c r="PY151" s="36"/>
      <c r="PZ151" s="36"/>
      <c r="QA151" s="36"/>
      <c r="QB151" s="36"/>
      <c r="QC151" s="36"/>
      <c r="QD151" s="36"/>
      <c r="QE151" s="36"/>
      <c r="QF151" s="36"/>
      <c r="QG151" s="36"/>
      <c r="QH151" s="36"/>
      <c r="QI151" s="36"/>
      <c r="QJ151" s="36"/>
      <c r="QK151" s="36"/>
      <c r="QL151" s="36"/>
      <c r="QM151" s="36"/>
      <c r="QN151" s="36"/>
      <c r="QO151" s="36"/>
      <c r="QP151" s="36"/>
      <c r="QQ151" s="36"/>
      <c r="QR151" s="36"/>
      <c r="QS151" s="36"/>
      <c r="QT151" s="36"/>
      <c r="QU151" s="36"/>
      <c r="QV151" s="36"/>
      <c r="QW151" s="36"/>
      <c r="QX151" s="36"/>
      <c r="QY151" s="36"/>
      <c r="QZ151" s="36"/>
      <c r="RA151" s="36"/>
      <c r="RB151" s="36"/>
      <c r="RC151" s="36"/>
      <c r="RD151" s="36"/>
      <c r="RE151" s="36"/>
      <c r="RF151" s="36"/>
      <c r="RG151" s="36"/>
      <c r="RH151" s="36"/>
      <c r="RI151" s="36"/>
      <c r="RJ151" s="36"/>
      <c r="RK151" s="36"/>
      <c r="RL151" s="36"/>
      <c r="RM151" s="36"/>
      <c r="RN151" s="36"/>
      <c r="RO151" s="36"/>
      <c r="RP151" s="36"/>
      <c r="RQ151" s="36"/>
      <c r="RR151" s="36"/>
      <c r="RS151" s="36"/>
      <c r="RT151" s="36"/>
      <c r="RU151" s="36"/>
      <c r="RV151" s="36"/>
      <c r="RW151" s="36"/>
      <c r="RX151" s="36"/>
      <c r="RY151" s="36"/>
      <c r="RZ151" s="36"/>
      <c r="SA151" s="36"/>
      <c r="SB151" s="36"/>
      <c r="SC151" s="36"/>
      <c r="SD151" s="36"/>
      <c r="SE151" s="36"/>
      <c r="SF151" s="36"/>
      <c r="SG151" s="36"/>
      <c r="SH151" s="36"/>
      <c r="SI151" s="36"/>
      <c r="SJ151" s="36"/>
      <c r="SK151" s="36"/>
      <c r="SL151" s="36"/>
      <c r="SM151" s="36"/>
      <c r="SN151" s="36"/>
      <c r="SO151" s="36"/>
      <c r="SP151" s="36"/>
      <c r="SQ151" s="36"/>
      <c r="SR151" s="36"/>
      <c r="SS151" s="36"/>
      <c r="ST151" s="36"/>
      <c r="SU151" s="36"/>
      <c r="SV151" s="36"/>
      <c r="SW151" s="36"/>
      <c r="SX151" s="36"/>
      <c r="SY151" s="36"/>
      <c r="SZ151" s="36"/>
      <c r="TA151" s="36"/>
      <c r="TB151" s="36"/>
      <c r="TC151" s="36"/>
      <c r="TD151" s="36"/>
      <c r="TE151" s="36"/>
      <c r="TF151" s="36"/>
      <c r="TG151" s="36"/>
      <c r="TH151" s="36"/>
      <c r="TI151" s="36"/>
      <c r="TJ151" s="36"/>
      <c r="TK151" s="36"/>
      <c r="TL151" s="36"/>
      <c r="TM151" s="36"/>
      <c r="TN151" s="36"/>
      <c r="TO151" s="36"/>
      <c r="TP151" s="36"/>
      <c r="TQ151" s="36"/>
      <c r="TR151" s="36"/>
      <c r="TS151" s="36"/>
      <c r="TT151" s="36"/>
      <c r="TU151" s="36"/>
      <c r="TV151" s="36"/>
      <c r="TW151" s="36"/>
      <c r="TX151" s="36"/>
      <c r="TY151" s="36"/>
      <c r="TZ151" s="36"/>
      <c r="UA151" s="36"/>
      <c r="UB151" s="36"/>
      <c r="UC151" s="36"/>
      <c r="UD151" s="36"/>
      <c r="UE151" s="36"/>
      <c r="UF151" s="36"/>
      <c r="UG151" s="36"/>
      <c r="UH151" s="36"/>
      <c r="UI151" s="36"/>
      <c r="UJ151" s="36"/>
      <c r="UK151" s="36"/>
      <c r="UL151" s="36"/>
      <c r="UM151" s="36"/>
      <c r="UN151" s="36"/>
      <c r="UO151" s="36"/>
      <c r="UP151" s="36"/>
      <c r="UQ151" s="36"/>
      <c r="UR151" s="36"/>
      <c r="US151" s="36"/>
      <c r="UT151" s="36"/>
      <c r="UU151" s="36"/>
      <c r="UV151" s="36"/>
      <c r="UW151" s="36"/>
      <c r="UX151" s="36"/>
      <c r="UY151" s="36"/>
      <c r="UZ151" s="36"/>
      <c r="VA151" s="36"/>
      <c r="VB151" s="36"/>
      <c r="VC151" s="36"/>
      <c r="VD151" s="36"/>
      <c r="VE151" s="36"/>
      <c r="VF151" s="36"/>
      <c r="VG151" s="36"/>
      <c r="VH151" s="36"/>
      <c r="VI151" s="36"/>
      <c r="VJ151" s="36"/>
      <c r="VK151" s="36"/>
      <c r="VL151" s="36"/>
      <c r="VM151" s="36"/>
      <c r="VN151" s="36"/>
      <c r="VO151" s="36"/>
      <c r="VP151" s="36"/>
      <c r="VQ151" s="36"/>
      <c r="VR151" s="36"/>
      <c r="VS151" s="36"/>
      <c r="VT151" s="36"/>
      <c r="VU151" s="36"/>
      <c r="VV151" s="36"/>
      <c r="VW151" s="36"/>
      <c r="VX151" s="36"/>
      <c r="VY151" s="36"/>
      <c r="VZ151" s="36"/>
      <c r="WA151" s="36"/>
      <c r="WB151" s="36"/>
      <c r="WC151" s="36"/>
      <c r="WD151" s="36"/>
      <c r="WE151" s="36"/>
      <c r="WF151" s="36"/>
      <c r="WG151" s="36"/>
      <c r="WH151" s="36"/>
      <c r="WI151" s="36"/>
      <c r="WJ151" s="36"/>
      <c r="WK151" s="36"/>
      <c r="WL151" s="36"/>
      <c r="WM151" s="36"/>
      <c r="WN151" s="36"/>
      <c r="WO151" s="36"/>
      <c r="WP151" s="36"/>
      <c r="WQ151" s="36"/>
      <c r="WR151" s="36"/>
      <c r="WS151" s="36"/>
      <c r="WT151" s="36"/>
      <c r="WU151" s="36"/>
      <c r="WV151" s="36"/>
      <c r="WW151" s="36"/>
      <c r="WX151" s="36"/>
      <c r="WY151" s="36"/>
      <c r="WZ151" s="36"/>
      <c r="XA151" s="36"/>
      <c r="XB151" s="36"/>
      <c r="XC151" s="36"/>
      <c r="XD151" s="36"/>
      <c r="XE151" s="36"/>
      <c r="XF151" s="36"/>
      <c r="XG151" s="36"/>
      <c r="XH151" s="36"/>
      <c r="XI151" s="36"/>
      <c r="XJ151" s="36"/>
      <c r="XK151" s="36"/>
      <c r="XL151" s="36"/>
      <c r="XM151" s="36"/>
      <c r="XN151" s="36"/>
      <c r="XO151" s="36"/>
      <c r="XP151" s="36"/>
      <c r="XQ151" s="36"/>
      <c r="XR151" s="36"/>
      <c r="XS151" s="36"/>
      <c r="XT151" s="36"/>
      <c r="XU151" s="36"/>
      <c r="XV151" s="36"/>
      <c r="XW151" s="36"/>
      <c r="XX151" s="36"/>
      <c r="XY151" s="36"/>
      <c r="XZ151" s="36"/>
      <c r="YA151" s="36"/>
      <c r="YB151" s="36"/>
      <c r="YC151" s="36"/>
      <c r="YD151" s="36"/>
      <c r="YE151" s="36"/>
      <c r="YF151" s="36"/>
      <c r="YG151" s="36"/>
      <c r="YH151" s="36"/>
      <c r="YI151" s="36"/>
      <c r="YJ151" s="36"/>
      <c r="YK151" s="36"/>
      <c r="YL151" s="36"/>
      <c r="YM151" s="36"/>
      <c r="YN151" s="36"/>
      <c r="YO151" s="36"/>
      <c r="YP151" s="36"/>
      <c r="YQ151" s="36"/>
      <c r="YR151" s="36"/>
      <c r="YS151" s="36"/>
    </row>
    <row r="152" spans="1:669" x14ac:dyDescent="0.25">
      <c r="A152" t="s">
        <v>138</v>
      </c>
      <c r="B152" s="3" t="s">
        <v>139</v>
      </c>
      <c r="C152" s="5" t="s">
        <v>70</v>
      </c>
      <c r="D152" s="5" t="s">
        <v>207</v>
      </c>
      <c r="E152" s="7">
        <v>44594</v>
      </c>
      <c r="F152" s="2" t="s">
        <v>106</v>
      </c>
      <c r="G152" s="174">
        <v>30000</v>
      </c>
      <c r="H152" s="106">
        <v>861</v>
      </c>
      <c r="I152" s="174">
        <v>0</v>
      </c>
      <c r="J152" s="174">
        <v>912</v>
      </c>
      <c r="K152" s="142">
        <v>25</v>
      </c>
      <c r="L152" s="174">
        <v>1798</v>
      </c>
      <c r="M152" s="106">
        <v>28202</v>
      </c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</row>
    <row r="153" spans="1:669" x14ac:dyDescent="0.25">
      <c r="A153" t="s">
        <v>159</v>
      </c>
      <c r="B153" s="3" t="s">
        <v>53</v>
      </c>
      <c r="C153" s="5" t="s">
        <v>69</v>
      </c>
      <c r="D153" s="5" t="s">
        <v>207</v>
      </c>
      <c r="E153" s="7">
        <v>44594</v>
      </c>
      <c r="F153" s="2" t="s">
        <v>106</v>
      </c>
      <c r="G153" s="174">
        <v>100000</v>
      </c>
      <c r="H153" s="106">
        <v>2870</v>
      </c>
      <c r="I153" s="174">
        <v>12105.37</v>
      </c>
      <c r="J153" s="174">
        <v>3040</v>
      </c>
      <c r="K153" s="142">
        <v>25</v>
      </c>
      <c r="L153" s="174">
        <v>18040.37</v>
      </c>
      <c r="M153" s="106">
        <v>81959.63</v>
      </c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</row>
    <row r="154" spans="1:669" ht="15" customHeight="1" x14ac:dyDescent="0.25">
      <c r="A154" t="s">
        <v>190</v>
      </c>
      <c r="B154" s="3" t="s">
        <v>17</v>
      </c>
      <c r="C154" s="5" t="s">
        <v>70</v>
      </c>
      <c r="D154" s="5" t="s">
        <v>207</v>
      </c>
      <c r="E154" s="7">
        <v>44713</v>
      </c>
      <c r="F154" s="2" t="s">
        <v>106</v>
      </c>
      <c r="G154" s="174">
        <v>30000</v>
      </c>
      <c r="H154" s="106">
        <v>861</v>
      </c>
      <c r="I154" s="174">
        <v>0</v>
      </c>
      <c r="J154" s="174">
        <v>912</v>
      </c>
      <c r="K154" s="142">
        <v>565</v>
      </c>
      <c r="L154" s="174">
        <v>2338</v>
      </c>
      <c r="M154" s="106">
        <v>27662</v>
      </c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</row>
    <row r="155" spans="1:669" ht="19.5" customHeight="1" x14ac:dyDescent="0.25">
      <c r="A155" s="48" t="s">
        <v>14</v>
      </c>
      <c r="B155" s="68">
        <v>4</v>
      </c>
      <c r="C155" s="54"/>
      <c r="D155" s="54"/>
      <c r="E155" s="83"/>
      <c r="F155" s="70"/>
      <c r="G155" s="172">
        <f t="shared" ref="G155:M155" si="26">SUM(G151:G154)</f>
        <v>195000</v>
      </c>
      <c r="H155" s="107">
        <f t="shared" si="26"/>
        <v>5596.5</v>
      </c>
      <c r="I155" s="172">
        <f t="shared" si="26"/>
        <v>12105.37</v>
      </c>
      <c r="J155" s="172">
        <f t="shared" si="26"/>
        <v>5928</v>
      </c>
      <c r="K155" s="172">
        <f>SUM(K151:K154)</f>
        <v>1720</v>
      </c>
      <c r="L155" s="172">
        <f t="shared" si="26"/>
        <v>25349.87</v>
      </c>
      <c r="M155" s="172">
        <f t="shared" si="26"/>
        <v>169650.13</v>
      </c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</row>
    <row r="156" spans="1:669" x14ac:dyDescent="0.25">
      <c r="G156" s="174"/>
      <c r="H156" s="106"/>
      <c r="I156" s="174"/>
      <c r="J156" s="174"/>
      <c r="K156" s="174"/>
      <c r="L156" s="174"/>
      <c r="M156" s="106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</row>
    <row r="157" spans="1:669" s="33" customFormat="1" ht="15.75" customHeight="1" x14ac:dyDescent="0.25">
      <c r="A157" s="28" t="s">
        <v>65</v>
      </c>
      <c r="B157" s="3"/>
      <c r="C157" s="32"/>
      <c r="D157" s="32"/>
      <c r="E157"/>
      <c r="F157"/>
      <c r="G157" s="106"/>
      <c r="H157" s="106"/>
      <c r="I157" s="174"/>
      <c r="J157" s="174"/>
      <c r="K157" s="106"/>
      <c r="L157" s="174"/>
      <c r="M157" s="106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 s="36"/>
      <c r="IC157" s="36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</row>
    <row r="158" spans="1:669" s="33" customFormat="1" ht="18" customHeight="1" x14ac:dyDescent="0.25">
      <c r="A158" s="4" t="s">
        <v>31</v>
      </c>
      <c r="B158" s="2" t="s">
        <v>53</v>
      </c>
      <c r="C158" s="5" t="s">
        <v>70</v>
      </c>
      <c r="D158" s="5" t="s">
        <v>207</v>
      </c>
      <c r="E158" s="8">
        <v>44283</v>
      </c>
      <c r="F158" s="8" t="s">
        <v>106</v>
      </c>
      <c r="G158" s="142">
        <v>125000</v>
      </c>
      <c r="H158" s="142">
        <v>3587.5</v>
      </c>
      <c r="I158" s="142">
        <v>17985.990000000002</v>
      </c>
      <c r="J158" s="142">
        <v>3800</v>
      </c>
      <c r="K158" s="142">
        <v>8665</v>
      </c>
      <c r="L158" s="142">
        <v>34038.49</v>
      </c>
      <c r="M158" s="142">
        <v>90961.51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 s="36"/>
      <c r="IC158" s="36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</row>
    <row r="159" spans="1:669" s="33" customFormat="1" ht="15.75" customHeight="1" x14ac:dyDescent="0.25">
      <c r="A159" s="4" t="s">
        <v>44</v>
      </c>
      <c r="B159" s="2" t="s">
        <v>16</v>
      </c>
      <c r="C159" s="5" t="s">
        <v>70</v>
      </c>
      <c r="D159" s="5" t="s">
        <v>207</v>
      </c>
      <c r="E159" s="8">
        <v>44197</v>
      </c>
      <c r="F159" s="8" t="s">
        <v>106</v>
      </c>
      <c r="G159" s="142">
        <v>50000</v>
      </c>
      <c r="H159" s="142">
        <v>1435</v>
      </c>
      <c r="I159" s="142">
        <v>1854</v>
      </c>
      <c r="J159" s="142">
        <v>1520</v>
      </c>
      <c r="K159" s="142">
        <v>125</v>
      </c>
      <c r="L159" s="142">
        <v>4934</v>
      </c>
      <c r="M159" s="142">
        <v>45066</v>
      </c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6"/>
      <c r="IC159" s="36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ht="18" customHeight="1" x14ac:dyDescent="0.25">
      <c r="A160" s="4" t="s">
        <v>107</v>
      </c>
      <c r="B160" s="2" t="s">
        <v>108</v>
      </c>
      <c r="C160" s="5" t="s">
        <v>70</v>
      </c>
      <c r="D160" s="5" t="s">
        <v>207</v>
      </c>
      <c r="E160" s="8">
        <v>44470</v>
      </c>
      <c r="F160" s="8" t="s">
        <v>106</v>
      </c>
      <c r="G160" s="142">
        <v>35000</v>
      </c>
      <c r="H160" s="142">
        <v>1004.5</v>
      </c>
      <c r="I160" s="174">
        <v>0</v>
      </c>
      <c r="J160" s="142">
        <v>1064</v>
      </c>
      <c r="K160" s="142">
        <v>25</v>
      </c>
      <c r="L160" s="142">
        <v>2093.5</v>
      </c>
      <c r="M160" s="142">
        <v>32906.5</v>
      </c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IB160" s="36"/>
      <c r="IC160" s="36"/>
    </row>
    <row r="161" spans="1:669" s="33" customFormat="1" x14ac:dyDescent="0.25">
      <c r="A161" s="4" t="s">
        <v>160</v>
      </c>
      <c r="B161" s="2" t="s">
        <v>16</v>
      </c>
      <c r="C161" s="5" t="s">
        <v>70</v>
      </c>
      <c r="D161" s="5" t="s">
        <v>207</v>
      </c>
      <c r="E161" s="8">
        <v>44470</v>
      </c>
      <c r="F161" s="8" t="s">
        <v>106</v>
      </c>
      <c r="G161" s="142">
        <v>46000</v>
      </c>
      <c r="H161" s="142">
        <v>1320.2</v>
      </c>
      <c r="I161" s="142">
        <v>1289.46</v>
      </c>
      <c r="J161" s="142">
        <v>1398.4</v>
      </c>
      <c r="K161" s="142">
        <v>25</v>
      </c>
      <c r="L161" s="142">
        <v>4033.06</v>
      </c>
      <c r="M161" s="142">
        <v>41966.94</v>
      </c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</row>
    <row r="162" spans="1:669" s="33" customFormat="1" ht="15.75" customHeight="1" x14ac:dyDescent="0.25">
      <c r="A162" s="4" t="s">
        <v>161</v>
      </c>
      <c r="B162" s="2" t="s">
        <v>16</v>
      </c>
      <c r="C162" s="5" t="s">
        <v>69</v>
      </c>
      <c r="D162" s="5" t="s">
        <v>207</v>
      </c>
      <c r="E162" s="8">
        <v>44470</v>
      </c>
      <c r="F162" s="8" t="s">
        <v>106</v>
      </c>
      <c r="G162" s="142">
        <v>46000</v>
      </c>
      <c r="H162" s="142">
        <v>1320.2</v>
      </c>
      <c r="I162" s="142">
        <v>1289.46</v>
      </c>
      <c r="J162" s="142">
        <v>1398.4</v>
      </c>
      <c r="K162" s="142">
        <v>25</v>
      </c>
      <c r="L162" s="142">
        <v>4033.06</v>
      </c>
      <c r="M162" s="142">
        <v>41966.94</v>
      </c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 s="36"/>
      <c r="IC162" s="36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</row>
    <row r="163" spans="1:669" s="37" customFormat="1" ht="18" customHeight="1" x14ac:dyDescent="0.25">
      <c r="A163" s="48" t="s">
        <v>14</v>
      </c>
      <c r="B163" s="68">
        <v>5</v>
      </c>
      <c r="C163" s="54"/>
      <c r="D163" s="54"/>
      <c r="E163" s="48"/>
      <c r="F163" s="48"/>
      <c r="G163" s="107">
        <f t="shared" ref="G163:M163" si="27">SUM(G158:G162)</f>
        <v>302000</v>
      </c>
      <c r="H163" s="107">
        <f t="shared" si="27"/>
        <v>8667.4</v>
      </c>
      <c r="I163" s="172">
        <f t="shared" si="27"/>
        <v>22418.91</v>
      </c>
      <c r="J163" s="172">
        <f t="shared" si="27"/>
        <v>9180.7999999999993</v>
      </c>
      <c r="K163" s="172">
        <f t="shared" si="27"/>
        <v>8865</v>
      </c>
      <c r="L163" s="172">
        <f t="shared" si="27"/>
        <v>49132.109999999993</v>
      </c>
      <c r="M163" s="172">
        <f t="shared" si="27"/>
        <v>252867.89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IB163" s="143"/>
      <c r="IC163" s="143"/>
    </row>
    <row r="164" spans="1:669" s="33" customFormat="1" ht="18" customHeight="1" x14ac:dyDescent="0.25">
      <c r="A164"/>
      <c r="B164" s="3"/>
      <c r="C164" s="3"/>
      <c r="D164" s="3"/>
      <c r="E164"/>
      <c r="F164"/>
      <c r="G164" s="174"/>
      <c r="H164" s="106"/>
      <c r="I164" s="174"/>
      <c r="J164" s="174"/>
      <c r="K164" s="174"/>
      <c r="L164" s="174"/>
      <c r="M164" s="106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 s="36"/>
      <c r="IC164" s="36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</row>
    <row r="165" spans="1:669" s="33" customFormat="1" ht="18" customHeight="1" x14ac:dyDescent="0.25">
      <c r="A165" s="28" t="s">
        <v>66</v>
      </c>
      <c r="B165" s="28"/>
      <c r="C165" s="28"/>
      <c r="D165" s="28"/>
      <c r="E165" s="28"/>
      <c r="F165" s="28"/>
      <c r="G165" s="116"/>
      <c r="H165" s="116"/>
      <c r="I165" s="117"/>
      <c r="J165" s="117"/>
      <c r="K165" s="116"/>
      <c r="L165" s="117"/>
      <c r="M165" s="11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 s="36"/>
      <c r="IC165" s="36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</row>
    <row r="166" spans="1:669" ht="18" customHeight="1" x14ac:dyDescent="0.25">
      <c r="A166" s="4" t="s">
        <v>162</v>
      </c>
      <c r="B166" s="2" t="s">
        <v>53</v>
      </c>
      <c r="C166" s="5" t="s">
        <v>70</v>
      </c>
      <c r="D166" s="5" t="s">
        <v>207</v>
      </c>
      <c r="E166" s="8">
        <v>44276</v>
      </c>
      <c r="F166" s="8" t="s">
        <v>106</v>
      </c>
      <c r="G166" s="106">
        <v>100000</v>
      </c>
      <c r="H166" s="106">
        <f>G166*0.0287</f>
        <v>2870</v>
      </c>
      <c r="I166" s="174">
        <v>12105.37</v>
      </c>
      <c r="J166" s="174">
        <f>G166*0.0304</f>
        <v>3040</v>
      </c>
      <c r="K166" s="106">
        <v>25</v>
      </c>
      <c r="L166" s="174">
        <v>18040.37</v>
      </c>
      <c r="M166" s="106">
        <v>81959.63</v>
      </c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IB166" s="36"/>
      <c r="IC166" s="36"/>
    </row>
    <row r="167" spans="1:669" x14ac:dyDescent="0.25">
      <c r="A167" s="48" t="s">
        <v>14</v>
      </c>
      <c r="B167" s="68">
        <v>1</v>
      </c>
      <c r="C167" s="68"/>
      <c r="D167" s="68"/>
      <c r="E167" s="48"/>
      <c r="F167" s="48"/>
      <c r="G167" s="107">
        <f t="shared" ref="G167:M167" si="28">SUM(G166:G166)</f>
        <v>100000</v>
      </c>
      <c r="H167" s="107">
        <f t="shared" si="28"/>
        <v>2870</v>
      </c>
      <c r="I167" s="107">
        <f t="shared" si="28"/>
        <v>12105.37</v>
      </c>
      <c r="J167" s="107">
        <f t="shared" si="28"/>
        <v>3040</v>
      </c>
      <c r="K167" s="107">
        <f>K166</f>
        <v>25</v>
      </c>
      <c r="L167" s="107">
        <f t="shared" si="28"/>
        <v>18040.37</v>
      </c>
      <c r="M167" s="107">
        <f t="shared" si="28"/>
        <v>81959.63</v>
      </c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</row>
    <row r="168" spans="1:669" x14ac:dyDescent="0.25">
      <c r="G168" s="174"/>
      <c r="H168" s="106"/>
      <c r="I168" s="174"/>
      <c r="J168" s="174"/>
      <c r="K168" s="174"/>
      <c r="L168" s="174"/>
      <c r="M168" s="106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</row>
    <row r="169" spans="1:669" x14ac:dyDescent="0.25">
      <c r="A169" s="29" t="s">
        <v>82</v>
      </c>
      <c r="B169"/>
      <c r="C169" s="9"/>
      <c r="D169" s="9"/>
      <c r="E169" s="29"/>
      <c r="F169" s="29"/>
      <c r="G169" s="116"/>
      <c r="H169" s="116"/>
      <c r="I169" s="117"/>
      <c r="J169" s="117"/>
      <c r="K169" s="116"/>
      <c r="L169" s="117"/>
      <c r="M169" s="116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  <c r="TH169" s="33"/>
      <c r="TI169" s="33"/>
      <c r="TJ169" s="33"/>
      <c r="TK169" s="33"/>
      <c r="TL169" s="33"/>
      <c r="TM169" s="33"/>
      <c r="TN169" s="33"/>
      <c r="TO169" s="33"/>
      <c r="TP169" s="33"/>
      <c r="TQ169" s="33"/>
      <c r="TR169" s="33"/>
      <c r="TS169" s="33"/>
      <c r="TT169" s="33"/>
      <c r="TU169" s="33"/>
      <c r="TV169" s="33"/>
      <c r="TW169" s="33"/>
      <c r="TX169" s="33"/>
      <c r="TY169" s="33"/>
      <c r="TZ169" s="33"/>
      <c r="UA169" s="33"/>
      <c r="UB169" s="33"/>
      <c r="UC169" s="33"/>
      <c r="UD169" s="33"/>
      <c r="UE169" s="33"/>
      <c r="UF169" s="33"/>
      <c r="UG169" s="33"/>
      <c r="UH169" s="33"/>
      <c r="UI169" s="33"/>
      <c r="UJ169" s="33"/>
      <c r="UK169" s="33"/>
      <c r="UL169" s="33"/>
      <c r="UM169" s="33"/>
      <c r="UN169" s="33"/>
      <c r="UO169" s="33"/>
      <c r="UP169" s="33"/>
      <c r="UQ169" s="33"/>
      <c r="UR169" s="33"/>
      <c r="US169" s="33"/>
      <c r="UT169" s="33"/>
      <c r="UU169" s="33"/>
      <c r="UV169" s="33"/>
      <c r="UW169" s="33"/>
      <c r="UX169" s="33"/>
      <c r="UY169" s="33"/>
      <c r="UZ169" s="33"/>
      <c r="VA169" s="33"/>
      <c r="VB169" s="33"/>
      <c r="VC169" s="33"/>
      <c r="VD169" s="33"/>
      <c r="VE169" s="33"/>
      <c r="VF169" s="33"/>
      <c r="VG169" s="33"/>
      <c r="VH169" s="33"/>
      <c r="VI169" s="33"/>
      <c r="VJ169" s="33"/>
      <c r="VK169" s="33"/>
      <c r="VL169" s="33"/>
      <c r="VM169" s="33"/>
      <c r="VN169" s="33"/>
      <c r="VO169" s="33"/>
      <c r="VP169" s="33"/>
      <c r="VQ169" s="33"/>
      <c r="VR169" s="33"/>
      <c r="VS169" s="33"/>
      <c r="VT169" s="33"/>
      <c r="VU169" s="33"/>
      <c r="VV169" s="33"/>
      <c r="VW169" s="33"/>
      <c r="VX169" s="33"/>
      <c r="VY169" s="33"/>
      <c r="VZ169" s="33"/>
      <c r="WA169" s="33"/>
      <c r="WB169" s="33"/>
      <c r="WC169" s="33"/>
      <c r="WD169" s="33"/>
      <c r="WE169" s="33"/>
      <c r="WF169" s="33"/>
      <c r="WG169" s="33"/>
      <c r="WH169" s="33"/>
      <c r="WI169" s="33"/>
      <c r="WJ169" s="33"/>
      <c r="WK169" s="33"/>
      <c r="WL169" s="33"/>
      <c r="WM169" s="33"/>
      <c r="WN169" s="33"/>
      <c r="WO169" s="33"/>
      <c r="WP169" s="33"/>
      <c r="WQ169" s="33"/>
      <c r="WR169" s="33"/>
      <c r="WS169" s="33"/>
      <c r="WT169" s="33"/>
      <c r="WU169" s="33"/>
      <c r="WV169" s="33"/>
      <c r="WW169" s="33"/>
      <c r="WX169" s="33"/>
      <c r="WY169" s="33"/>
      <c r="WZ169" s="33"/>
      <c r="XA169" s="33"/>
      <c r="XB169" s="33"/>
      <c r="XC169" s="33"/>
      <c r="XD169" s="33"/>
      <c r="XE169" s="33"/>
      <c r="XF169" s="33"/>
      <c r="XG169" s="33"/>
      <c r="XH169" s="33"/>
      <c r="XI169" s="33"/>
      <c r="XJ169" s="33"/>
      <c r="XK169" s="33"/>
      <c r="XL169" s="33"/>
      <c r="XM169" s="33"/>
      <c r="XN169" s="33"/>
      <c r="XO169" s="33"/>
      <c r="XP169" s="33"/>
      <c r="XQ169" s="33"/>
      <c r="XR169" s="33"/>
      <c r="XS169" s="33"/>
      <c r="XT169" s="33"/>
      <c r="XU169" s="33"/>
      <c r="XV169" s="33"/>
      <c r="XW169" s="33"/>
      <c r="XX169" s="33"/>
      <c r="XY169" s="33"/>
      <c r="XZ169" s="33"/>
      <c r="YA169" s="33"/>
      <c r="YB169" s="33"/>
      <c r="YC169" s="33"/>
      <c r="YD169" s="33"/>
      <c r="YE169" s="33"/>
      <c r="YF169" s="33"/>
      <c r="YG169" s="33"/>
      <c r="YH169" s="33"/>
      <c r="YI169" s="33"/>
      <c r="YJ169" s="33"/>
      <c r="YK169" s="33"/>
      <c r="YL169" s="33"/>
      <c r="YM169" s="33"/>
      <c r="YN169" s="33"/>
      <c r="YO169" s="33"/>
      <c r="YP169" s="33"/>
      <c r="YQ169" s="33"/>
      <c r="YR169" s="33"/>
      <c r="YS169" s="33"/>
    </row>
    <row r="170" spans="1:669" x14ac:dyDescent="0.25">
      <c r="A170" t="s">
        <v>83</v>
      </c>
      <c r="B170" s="3" t="s">
        <v>16</v>
      </c>
      <c r="C170" s="5" t="s">
        <v>69</v>
      </c>
      <c r="D170" s="5" t="s">
        <v>207</v>
      </c>
      <c r="E170" s="7">
        <v>44348</v>
      </c>
      <c r="F170" s="8" t="s">
        <v>106</v>
      </c>
      <c r="G170" s="106">
        <v>46000</v>
      </c>
      <c r="H170" s="106">
        <v>1320.2</v>
      </c>
      <c r="I170" s="174">
        <v>1289.46</v>
      </c>
      <c r="J170" s="174">
        <v>1398.4</v>
      </c>
      <c r="K170" s="106">
        <v>301</v>
      </c>
      <c r="L170" s="174">
        <v>4309.0600000000004</v>
      </c>
      <c r="M170" s="106">
        <v>41690.94</v>
      </c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</row>
    <row r="171" spans="1:669" x14ac:dyDescent="0.25">
      <c r="A171" s="48" t="s">
        <v>14</v>
      </c>
      <c r="B171" s="68">
        <v>1</v>
      </c>
      <c r="C171" s="68"/>
      <c r="D171" s="68"/>
      <c r="E171" s="48"/>
      <c r="F171" s="48"/>
      <c r="G171" s="107">
        <f>+SUM(G170)</f>
        <v>46000</v>
      </c>
      <c r="H171" s="107">
        <f t="shared" ref="H171:L171" si="29">+SUM(H170)</f>
        <v>1320.2</v>
      </c>
      <c r="I171" s="172">
        <f>+SUM(I170)</f>
        <v>1289.46</v>
      </c>
      <c r="J171" s="172">
        <f t="shared" si="29"/>
        <v>1398.4</v>
      </c>
      <c r="K171" s="107">
        <f>K170</f>
        <v>301</v>
      </c>
      <c r="L171" s="172">
        <f t="shared" si="29"/>
        <v>4309.0600000000004</v>
      </c>
      <c r="M171" s="107">
        <f>+SUM(M170)</f>
        <v>41690.94</v>
      </c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</row>
    <row r="172" spans="1:669" x14ac:dyDescent="0.25">
      <c r="G172" s="174"/>
      <c r="H172" s="106"/>
      <c r="I172" s="174"/>
      <c r="J172" s="174"/>
      <c r="K172" s="174"/>
      <c r="L172" s="174"/>
      <c r="M172" s="106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</row>
    <row r="173" spans="1:669" x14ac:dyDescent="0.25">
      <c r="A173" s="30" t="s">
        <v>163</v>
      </c>
      <c r="B173" s="13"/>
      <c r="C173" s="14"/>
      <c r="D173" s="14"/>
      <c r="E173" s="30"/>
      <c r="F173" s="30"/>
      <c r="G173" s="173"/>
      <c r="H173" s="123"/>
      <c r="I173" s="173"/>
      <c r="J173" s="173"/>
      <c r="K173" s="173"/>
      <c r="L173" s="173"/>
      <c r="M173" s="12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</row>
    <row r="174" spans="1:669" x14ac:dyDescent="0.25">
      <c r="A174" s="33" t="s">
        <v>201</v>
      </c>
      <c r="B174" s="12" t="s">
        <v>165</v>
      </c>
      <c r="C174" s="15" t="s">
        <v>70</v>
      </c>
      <c r="D174" s="15" t="s">
        <v>207</v>
      </c>
      <c r="E174" s="16">
        <v>44774</v>
      </c>
      <c r="F174" s="12" t="s">
        <v>106</v>
      </c>
      <c r="G174" s="142">
        <v>40000</v>
      </c>
      <c r="H174" s="142">
        <v>1148</v>
      </c>
      <c r="I174" s="142">
        <v>442.65</v>
      </c>
      <c r="J174" s="142">
        <v>1216</v>
      </c>
      <c r="K174" s="106">
        <v>25</v>
      </c>
      <c r="L174" s="142">
        <v>2831.65</v>
      </c>
      <c r="M174" s="142">
        <v>37168.35</v>
      </c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</row>
    <row r="175" spans="1:669" x14ac:dyDescent="0.25">
      <c r="A175" s="33" t="s">
        <v>164</v>
      </c>
      <c r="B175" s="2" t="s">
        <v>165</v>
      </c>
      <c r="C175" s="15" t="s">
        <v>70</v>
      </c>
      <c r="D175" s="15" t="s">
        <v>207</v>
      </c>
      <c r="E175" s="16">
        <v>44621</v>
      </c>
      <c r="F175" s="8" t="s">
        <v>106</v>
      </c>
      <c r="G175" s="142">
        <v>46000</v>
      </c>
      <c r="H175" s="142">
        <v>1320.2</v>
      </c>
      <c r="I175" s="174">
        <v>1289.46</v>
      </c>
      <c r="J175" s="142">
        <v>1398.4</v>
      </c>
      <c r="K175" s="106">
        <v>25</v>
      </c>
      <c r="L175" s="142">
        <v>4033.06</v>
      </c>
      <c r="M175" s="142">
        <v>41966.94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</row>
    <row r="176" spans="1:669" x14ac:dyDescent="0.25">
      <c r="A176" s="48" t="s">
        <v>14</v>
      </c>
      <c r="B176" s="68">
        <v>2</v>
      </c>
      <c r="C176" s="54"/>
      <c r="D176" s="54"/>
      <c r="E176" s="48"/>
      <c r="F176" s="48"/>
      <c r="G176" s="172">
        <f>+G175+G174</f>
        <v>86000</v>
      </c>
      <c r="H176" s="107">
        <f>H175+H174</f>
        <v>2468.1999999999998</v>
      </c>
      <c r="I176" s="172">
        <f>+I175+I174</f>
        <v>1732.1100000000001</v>
      </c>
      <c r="J176" s="172">
        <f>SUM(J175:J175)+J174</f>
        <v>2614.4</v>
      </c>
      <c r="K176" s="172">
        <f>SUM(K174:K175)</f>
        <v>50</v>
      </c>
      <c r="L176" s="172">
        <f>+L175+L174</f>
        <v>6864.71</v>
      </c>
      <c r="M176" s="107">
        <f>M175+M174</f>
        <v>79135.290000000008</v>
      </c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</row>
    <row r="177" spans="1:669" x14ac:dyDescent="0.25">
      <c r="A177" s="33"/>
      <c r="B177" s="12"/>
      <c r="C177" s="12"/>
      <c r="D177" s="12"/>
      <c r="E177" s="33"/>
      <c r="F177" s="33"/>
      <c r="G177" s="177"/>
      <c r="H177" s="178"/>
      <c r="I177" s="177"/>
      <c r="J177" s="177"/>
      <c r="K177" s="177"/>
      <c r="L177" s="177"/>
      <c r="M177" s="178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</row>
    <row r="178" spans="1:669" x14ac:dyDescent="0.25">
      <c r="A178" s="30" t="s">
        <v>221</v>
      </c>
      <c r="B178" s="13"/>
      <c r="C178" s="14"/>
      <c r="D178" s="14"/>
      <c r="E178" s="30"/>
      <c r="F178" s="30"/>
      <c r="G178" s="173"/>
      <c r="H178" s="123"/>
      <c r="I178" s="173"/>
      <c r="J178" s="173"/>
      <c r="K178" s="173"/>
      <c r="L178" s="173"/>
      <c r="M178" s="12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  <c r="QT178" s="37"/>
      <c r="QU178" s="37"/>
      <c r="QV178" s="37"/>
      <c r="QW178" s="37"/>
      <c r="QX178" s="37"/>
      <c r="QY178" s="37"/>
      <c r="QZ178" s="37"/>
      <c r="RA178" s="37"/>
      <c r="RB178" s="37"/>
      <c r="RC178" s="37"/>
      <c r="RD178" s="37"/>
      <c r="RE178" s="37"/>
      <c r="RF178" s="37"/>
      <c r="RG178" s="37"/>
      <c r="RH178" s="37"/>
      <c r="RI178" s="37"/>
      <c r="RJ178" s="37"/>
      <c r="RK178" s="37"/>
      <c r="RL178" s="37"/>
      <c r="RM178" s="37"/>
      <c r="RN178" s="37"/>
      <c r="RO178" s="37"/>
      <c r="RP178" s="37"/>
      <c r="RQ178" s="37"/>
      <c r="RR178" s="37"/>
      <c r="RS178" s="37"/>
      <c r="RT178" s="37"/>
      <c r="RU178" s="37"/>
      <c r="RV178" s="37"/>
      <c r="RW178" s="37"/>
      <c r="RX178" s="37"/>
      <c r="RY178" s="37"/>
      <c r="RZ178" s="37"/>
      <c r="SA178" s="37"/>
      <c r="SB178" s="37"/>
      <c r="SC178" s="37"/>
      <c r="SD178" s="37"/>
      <c r="SE178" s="37"/>
      <c r="SF178" s="37"/>
      <c r="SG178" s="37"/>
      <c r="SH178" s="37"/>
      <c r="SI178" s="37"/>
      <c r="SJ178" s="37"/>
      <c r="SK178" s="37"/>
      <c r="SL178" s="37"/>
      <c r="SM178" s="37"/>
      <c r="SN178" s="37"/>
      <c r="SO178" s="37"/>
      <c r="SP178" s="37"/>
      <c r="SQ178" s="37"/>
      <c r="SR178" s="37"/>
      <c r="SS178" s="37"/>
      <c r="ST178" s="37"/>
      <c r="SU178" s="37"/>
      <c r="SV178" s="37"/>
      <c r="SW178" s="37"/>
      <c r="SX178" s="37"/>
      <c r="SY178" s="37"/>
      <c r="SZ178" s="37"/>
      <c r="TA178" s="37"/>
      <c r="TB178" s="37"/>
      <c r="TC178" s="37"/>
      <c r="TD178" s="37"/>
      <c r="TE178" s="37"/>
      <c r="TF178" s="37"/>
      <c r="TG178" s="37"/>
      <c r="TH178" s="37"/>
      <c r="TI178" s="37"/>
      <c r="TJ178" s="37"/>
      <c r="TK178" s="37"/>
      <c r="TL178" s="37"/>
      <c r="TM178" s="37"/>
      <c r="TN178" s="37"/>
      <c r="TO178" s="37"/>
      <c r="TP178" s="37"/>
      <c r="TQ178" s="37"/>
      <c r="TR178" s="37"/>
      <c r="TS178" s="37"/>
      <c r="TT178" s="37"/>
      <c r="TU178" s="37"/>
      <c r="TV178" s="37"/>
      <c r="TW178" s="37"/>
      <c r="TX178" s="37"/>
      <c r="TY178" s="37"/>
      <c r="TZ178" s="37"/>
      <c r="UA178" s="37"/>
      <c r="UB178" s="37"/>
      <c r="UC178" s="37"/>
      <c r="UD178" s="37"/>
      <c r="UE178" s="37"/>
      <c r="UF178" s="37"/>
      <c r="UG178" s="37"/>
      <c r="UH178" s="37"/>
      <c r="UI178" s="37"/>
      <c r="UJ178" s="37"/>
      <c r="UK178" s="37"/>
      <c r="UL178" s="37"/>
      <c r="UM178" s="37"/>
      <c r="UN178" s="37"/>
      <c r="UO178" s="37"/>
      <c r="UP178" s="37"/>
      <c r="UQ178" s="37"/>
      <c r="UR178" s="37"/>
      <c r="US178" s="37"/>
      <c r="UT178" s="37"/>
      <c r="UU178" s="37"/>
      <c r="UV178" s="37"/>
      <c r="UW178" s="37"/>
      <c r="UX178" s="37"/>
      <c r="UY178" s="37"/>
      <c r="UZ178" s="37"/>
      <c r="VA178" s="37"/>
      <c r="VB178" s="37"/>
      <c r="VC178" s="37"/>
      <c r="VD178" s="37"/>
      <c r="VE178" s="37"/>
      <c r="VF178" s="37"/>
      <c r="VG178" s="37"/>
      <c r="VH178" s="37"/>
      <c r="VI178" s="37"/>
      <c r="VJ178" s="37"/>
      <c r="VK178" s="37"/>
      <c r="VL178" s="37"/>
      <c r="VM178" s="37"/>
      <c r="VN178" s="37"/>
      <c r="VO178" s="37"/>
      <c r="VP178" s="37"/>
      <c r="VQ178" s="37"/>
      <c r="VR178" s="37"/>
      <c r="VS178" s="37"/>
      <c r="VT178" s="37"/>
      <c r="VU178" s="37"/>
      <c r="VV178" s="37"/>
      <c r="VW178" s="37"/>
      <c r="VX178" s="37"/>
      <c r="VY178" s="37"/>
      <c r="VZ178" s="37"/>
      <c r="WA178" s="37"/>
      <c r="WB178" s="37"/>
      <c r="WC178" s="37"/>
      <c r="WD178" s="37"/>
      <c r="WE178" s="37"/>
      <c r="WF178" s="37"/>
      <c r="WG178" s="37"/>
      <c r="WH178" s="37"/>
      <c r="WI178" s="37"/>
      <c r="WJ178" s="37"/>
      <c r="WK178" s="37"/>
      <c r="WL178" s="37"/>
      <c r="WM178" s="37"/>
      <c r="WN178" s="37"/>
      <c r="WO178" s="37"/>
      <c r="WP178" s="37"/>
      <c r="WQ178" s="37"/>
      <c r="WR178" s="37"/>
      <c r="WS178" s="37"/>
      <c r="WT178" s="37"/>
      <c r="WU178" s="37"/>
      <c r="WV178" s="37"/>
      <c r="WW178" s="37"/>
      <c r="WX178" s="37"/>
      <c r="WY178" s="37"/>
      <c r="WZ178" s="37"/>
      <c r="XA178" s="37"/>
      <c r="XB178" s="37"/>
      <c r="XC178" s="37"/>
      <c r="XD178" s="37"/>
      <c r="XE178" s="37"/>
      <c r="XF178" s="37"/>
      <c r="XG178" s="37"/>
      <c r="XH178" s="37"/>
      <c r="XI178" s="37"/>
      <c r="XJ178" s="37"/>
      <c r="XK178" s="37"/>
      <c r="XL178" s="37"/>
      <c r="XM178" s="37"/>
      <c r="XN178" s="37"/>
      <c r="XO178" s="37"/>
      <c r="XP178" s="37"/>
      <c r="XQ178" s="37"/>
      <c r="XR178" s="37"/>
      <c r="XS178" s="37"/>
      <c r="XT178" s="37"/>
      <c r="XU178" s="37"/>
      <c r="XV178" s="37"/>
      <c r="XW178" s="37"/>
      <c r="XX178" s="37"/>
      <c r="XY178" s="37"/>
      <c r="XZ178" s="37"/>
      <c r="YA178" s="37"/>
      <c r="YB178" s="37"/>
      <c r="YC178" s="37"/>
      <c r="YD178" s="37"/>
      <c r="YE178" s="37"/>
      <c r="YF178" s="37"/>
      <c r="YG178" s="37"/>
      <c r="YH178" s="37"/>
      <c r="YI178" s="37"/>
      <c r="YJ178" s="37"/>
      <c r="YK178" s="37"/>
      <c r="YL178" s="37"/>
      <c r="YM178" s="37"/>
      <c r="YN178" s="37"/>
      <c r="YO178" s="37"/>
      <c r="YP178" s="37"/>
      <c r="YQ178" s="37"/>
      <c r="YR178" s="37"/>
      <c r="YS178" s="37"/>
    </row>
    <row r="179" spans="1:669" s="33" customFormat="1" x14ac:dyDescent="0.25">
      <c r="A179" s="33" t="s">
        <v>115</v>
      </c>
      <c r="B179" s="2" t="s">
        <v>16</v>
      </c>
      <c r="C179" s="15" t="s">
        <v>69</v>
      </c>
      <c r="D179" s="15" t="s">
        <v>207</v>
      </c>
      <c r="E179" s="16">
        <v>44197</v>
      </c>
      <c r="F179" s="8" t="s">
        <v>106</v>
      </c>
      <c r="G179" s="177">
        <v>57000</v>
      </c>
      <c r="H179" s="178">
        <v>1635.9</v>
      </c>
      <c r="I179" s="142">
        <v>2922.14</v>
      </c>
      <c r="J179" s="142">
        <v>1732.8</v>
      </c>
      <c r="K179" s="142">
        <v>4899.57</v>
      </c>
      <c r="L179" s="142">
        <v>11190.41</v>
      </c>
      <c r="M179" s="142">
        <v>45809.59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</row>
    <row r="180" spans="1:669" x14ac:dyDescent="0.25">
      <c r="A180" s="33" t="s">
        <v>81</v>
      </c>
      <c r="B180" s="2" t="s">
        <v>84</v>
      </c>
      <c r="C180" s="15" t="s">
        <v>70</v>
      </c>
      <c r="D180" s="15" t="s">
        <v>207</v>
      </c>
      <c r="E180" s="16">
        <v>44287</v>
      </c>
      <c r="F180" s="8" t="s">
        <v>106</v>
      </c>
      <c r="G180" s="177">
        <v>86000</v>
      </c>
      <c r="H180" s="178">
        <v>2468.1999999999998</v>
      </c>
      <c r="I180" s="142">
        <v>8812.2199999999993</v>
      </c>
      <c r="J180" s="142">
        <v>2614.4</v>
      </c>
      <c r="K180" s="106">
        <v>25</v>
      </c>
      <c r="L180" s="142">
        <v>13919.82</v>
      </c>
      <c r="M180" s="142">
        <v>72080.179999999993</v>
      </c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</row>
    <row r="181" spans="1:669" x14ac:dyDescent="0.25">
      <c r="A181" s="33" t="s">
        <v>177</v>
      </c>
      <c r="B181" s="2" t="s">
        <v>187</v>
      </c>
      <c r="C181" s="15" t="s">
        <v>70</v>
      </c>
      <c r="D181" s="15" t="s">
        <v>207</v>
      </c>
      <c r="E181" s="16">
        <v>44682</v>
      </c>
      <c r="F181" s="8" t="s">
        <v>106</v>
      </c>
      <c r="G181" s="177">
        <v>76000</v>
      </c>
      <c r="H181" s="178">
        <v>2181.1999999999998</v>
      </c>
      <c r="I181" s="142">
        <v>6497.56</v>
      </c>
      <c r="J181" s="142">
        <v>2310.4</v>
      </c>
      <c r="K181" s="106">
        <v>25</v>
      </c>
      <c r="L181" s="142">
        <v>11014.16</v>
      </c>
      <c r="M181" s="142">
        <v>64985.84</v>
      </c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</row>
    <row r="182" spans="1:669" s="33" customFormat="1" ht="13.5" customHeight="1" x14ac:dyDescent="0.25">
      <c r="A182" s="48" t="s">
        <v>14</v>
      </c>
      <c r="B182" s="68">
        <v>3</v>
      </c>
      <c r="C182" s="54"/>
      <c r="D182" s="54"/>
      <c r="E182" s="48"/>
      <c r="F182" s="48"/>
      <c r="G182" s="172">
        <f t="shared" ref="G182:M182" si="30">SUM(G180:G181)+G179</f>
        <v>219000</v>
      </c>
      <c r="H182" s="107">
        <f t="shared" si="30"/>
        <v>6285.2999999999993</v>
      </c>
      <c r="I182" s="172">
        <f>SUM(I180:I181)+I179</f>
        <v>18231.919999999998</v>
      </c>
      <c r="J182" s="172">
        <f t="shared" si="30"/>
        <v>6657.6</v>
      </c>
      <c r="K182" s="172">
        <f>SUM(K179:K181)</f>
        <v>4949.57</v>
      </c>
      <c r="L182" s="172">
        <f t="shared" si="30"/>
        <v>36124.39</v>
      </c>
      <c r="M182" s="107">
        <f t="shared" si="30"/>
        <v>182875.61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9" ht="13.5" customHeight="1" x14ac:dyDescent="0.25">
      <c r="A183" s="29"/>
      <c r="B183" s="11"/>
      <c r="C183" s="9"/>
      <c r="D183" s="9"/>
      <c r="E183" s="29"/>
      <c r="F183" s="29"/>
      <c r="G183" s="117"/>
      <c r="H183" s="116"/>
      <c r="I183" s="117"/>
      <c r="J183" s="117"/>
      <c r="K183" s="117"/>
      <c r="L183" s="117"/>
      <c r="M183" s="116"/>
    </row>
    <row r="184" spans="1:669" x14ac:dyDescent="0.25">
      <c r="A184" s="28" t="s">
        <v>179</v>
      </c>
      <c r="B184" s="2"/>
      <c r="C184" s="5"/>
      <c r="D184" s="5"/>
      <c r="E184" s="8"/>
      <c r="F184" s="8"/>
      <c r="G184" s="174"/>
      <c r="H184" s="106"/>
      <c r="I184" s="174"/>
      <c r="J184" s="174"/>
      <c r="K184" s="174"/>
      <c r="L184" s="174"/>
      <c r="M184" s="106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</row>
    <row r="185" spans="1:669" s="33" customFormat="1" x14ac:dyDescent="0.25">
      <c r="A185" s="26" t="s">
        <v>180</v>
      </c>
      <c r="B185" s="82" t="s">
        <v>16</v>
      </c>
      <c r="C185" s="15" t="s">
        <v>70</v>
      </c>
      <c r="D185" s="15" t="s">
        <v>207</v>
      </c>
      <c r="E185" s="79">
        <v>44682</v>
      </c>
      <c r="F185" s="8" t="s">
        <v>106</v>
      </c>
      <c r="G185" s="142">
        <v>60000</v>
      </c>
      <c r="H185" s="106">
        <v>1722</v>
      </c>
      <c r="I185" s="174">
        <v>3486.68</v>
      </c>
      <c r="J185" s="174">
        <v>1824</v>
      </c>
      <c r="K185" s="174">
        <v>25</v>
      </c>
      <c r="L185" s="174">
        <v>7057.68</v>
      </c>
      <c r="M185" s="106">
        <v>52942.32</v>
      </c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9" s="33" customFormat="1" x14ac:dyDescent="0.25">
      <c r="A186" s="33" t="s">
        <v>181</v>
      </c>
      <c r="B186" s="12" t="s">
        <v>235</v>
      </c>
      <c r="C186" s="15" t="s">
        <v>69</v>
      </c>
      <c r="D186" s="15" t="s">
        <v>207</v>
      </c>
      <c r="E186" s="79">
        <v>44197</v>
      </c>
      <c r="F186" s="82" t="s">
        <v>106</v>
      </c>
      <c r="G186" s="142">
        <v>65000</v>
      </c>
      <c r="H186" s="178">
        <v>1865.5</v>
      </c>
      <c r="I186" s="177">
        <v>4427.58</v>
      </c>
      <c r="J186" s="177">
        <v>1976</v>
      </c>
      <c r="K186" s="177">
        <v>25</v>
      </c>
      <c r="L186" s="177">
        <v>8294.08</v>
      </c>
      <c r="M186" s="178">
        <v>56705.919999999998</v>
      </c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</row>
    <row r="187" spans="1:669" s="33" customFormat="1" ht="13.5" customHeight="1" x14ac:dyDescent="0.25">
      <c r="A187" s="33" t="s">
        <v>182</v>
      </c>
      <c r="B187" s="12" t="s">
        <v>165</v>
      </c>
      <c r="C187" s="15" t="s">
        <v>70</v>
      </c>
      <c r="D187" s="15" t="s">
        <v>207</v>
      </c>
      <c r="E187" s="79">
        <v>44652</v>
      </c>
      <c r="F187" s="82" t="s">
        <v>106</v>
      </c>
      <c r="G187" s="142">
        <v>65000</v>
      </c>
      <c r="H187" s="178">
        <v>1865.5</v>
      </c>
      <c r="I187" s="177">
        <v>4427.58</v>
      </c>
      <c r="J187" s="177">
        <v>1976</v>
      </c>
      <c r="K187" s="177">
        <v>25</v>
      </c>
      <c r="L187" s="177">
        <v>8294.08</v>
      </c>
      <c r="M187" s="178">
        <v>56705.919999999998</v>
      </c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</row>
    <row r="188" spans="1:669" s="33" customFormat="1" ht="13.5" customHeight="1" x14ac:dyDescent="0.25">
      <c r="A188" s="33" t="s">
        <v>191</v>
      </c>
      <c r="B188" s="12" t="s">
        <v>16</v>
      </c>
      <c r="C188" s="15" t="s">
        <v>70</v>
      </c>
      <c r="D188" s="15" t="s">
        <v>207</v>
      </c>
      <c r="E188" s="79">
        <v>44682</v>
      </c>
      <c r="F188" s="82" t="s">
        <v>106</v>
      </c>
      <c r="G188" s="142">
        <v>60000</v>
      </c>
      <c r="H188" s="178">
        <v>1722</v>
      </c>
      <c r="I188" s="177">
        <v>3486.68</v>
      </c>
      <c r="J188" s="177">
        <v>1824</v>
      </c>
      <c r="K188" s="177">
        <v>25</v>
      </c>
      <c r="L188" s="177">
        <v>7057.68</v>
      </c>
      <c r="M188" s="178">
        <v>52942.32</v>
      </c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</row>
    <row r="189" spans="1:669" s="12" customFormat="1" ht="15.75" x14ac:dyDescent="0.25">
      <c r="A189" s="48" t="s">
        <v>14</v>
      </c>
      <c r="B189" s="68">
        <v>4</v>
      </c>
      <c r="C189" s="54"/>
      <c r="D189" s="54"/>
      <c r="E189" s="48"/>
      <c r="F189" s="48"/>
      <c r="G189" s="172">
        <f>G185+G186+G187+G188</f>
        <v>250000</v>
      </c>
      <c r="H189" s="107">
        <f>SUM(H186:H186)+H187+H185+H188</f>
        <v>7175</v>
      </c>
      <c r="I189" s="172">
        <f>SUM(I186:I186)+I185+I187+I188</f>
        <v>15828.52</v>
      </c>
      <c r="J189" s="172">
        <f>SUM(J186:J186)+J187+J185+J188</f>
        <v>7600</v>
      </c>
      <c r="K189" s="172">
        <f>SUM(K185:K188)</f>
        <v>100</v>
      </c>
      <c r="L189" s="172">
        <f>SUM(L186:L186)+L185+L187+L188</f>
        <v>30703.52</v>
      </c>
      <c r="M189" s="172">
        <f>SUM(M186:M186)+M185+M187+M188</f>
        <v>219296.47999999998</v>
      </c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  <c r="TI189" s="33"/>
      <c r="TJ189" s="33"/>
      <c r="TK189" s="33"/>
      <c r="TL189" s="33"/>
      <c r="TM189" s="33"/>
      <c r="TN189" s="33"/>
      <c r="TO189" s="33"/>
      <c r="TP189" s="33"/>
      <c r="TQ189" s="33"/>
      <c r="TR189" s="33"/>
      <c r="TS189" s="33"/>
      <c r="TT189" s="33"/>
      <c r="TU189" s="33"/>
      <c r="TV189" s="33"/>
      <c r="TW189" s="33"/>
      <c r="TX189" s="33"/>
      <c r="TY189" s="33"/>
      <c r="TZ189" s="33"/>
      <c r="UA189" s="33"/>
      <c r="UB189" s="33"/>
      <c r="UC189" s="33"/>
      <c r="UD189" s="33"/>
      <c r="UE189" s="33"/>
      <c r="UF189" s="33"/>
      <c r="UG189" s="33"/>
      <c r="UH189" s="33"/>
      <c r="UI189" s="33"/>
      <c r="UJ189" s="33"/>
      <c r="UK189" s="33"/>
      <c r="UL189" s="33"/>
      <c r="UM189" s="33"/>
      <c r="UN189" s="33"/>
      <c r="UO189" s="33"/>
      <c r="UP189" s="33"/>
      <c r="UQ189" s="33"/>
      <c r="UR189" s="33"/>
      <c r="US189" s="33"/>
      <c r="UT189" s="33"/>
      <c r="UU189" s="33"/>
      <c r="UV189" s="33"/>
      <c r="UW189" s="33"/>
      <c r="UX189" s="33"/>
      <c r="UY189" s="33"/>
      <c r="UZ189" s="33"/>
      <c r="VA189" s="33"/>
      <c r="VB189" s="33"/>
      <c r="VC189" s="33"/>
      <c r="VD189" s="33"/>
      <c r="VE189" s="33"/>
      <c r="VF189" s="33"/>
      <c r="VG189" s="33"/>
      <c r="VH189" s="33"/>
      <c r="VI189" s="33"/>
      <c r="VJ189" s="33"/>
      <c r="VK189" s="33"/>
      <c r="VL189" s="33"/>
      <c r="VM189" s="33"/>
      <c r="VN189" s="33"/>
      <c r="VO189" s="33"/>
      <c r="VP189" s="33"/>
      <c r="VQ189" s="33"/>
      <c r="VR189" s="33"/>
      <c r="VS189" s="33"/>
      <c r="VT189" s="33"/>
      <c r="VU189" s="33"/>
      <c r="VV189" s="33"/>
      <c r="VW189" s="33"/>
      <c r="VX189" s="33"/>
      <c r="VY189" s="33"/>
      <c r="VZ189" s="33"/>
      <c r="WA189" s="33"/>
      <c r="WB189" s="33"/>
      <c r="WC189" s="33"/>
      <c r="WD189" s="33"/>
      <c r="WE189" s="33"/>
      <c r="WF189" s="33"/>
      <c r="WG189" s="33"/>
      <c r="WH189" s="33"/>
      <c r="WI189" s="33"/>
      <c r="WJ189" s="33"/>
      <c r="WK189" s="33"/>
      <c r="WL189" s="33"/>
      <c r="WM189" s="33"/>
      <c r="WN189" s="33"/>
      <c r="WO189" s="33"/>
      <c r="WP189" s="33"/>
      <c r="WQ189" s="33"/>
      <c r="WR189" s="33"/>
      <c r="WS189" s="33"/>
      <c r="WT189" s="33"/>
      <c r="WU189" s="33"/>
      <c r="WV189" s="33"/>
      <c r="WW189" s="33"/>
      <c r="WX189" s="33"/>
      <c r="WY189" s="33"/>
      <c r="WZ189" s="33"/>
      <c r="XA189" s="33"/>
      <c r="XB189" s="33"/>
      <c r="XC189" s="33"/>
      <c r="XD189" s="33"/>
      <c r="XE189" s="33"/>
      <c r="XF189" s="33"/>
      <c r="XG189" s="33"/>
      <c r="XH189" s="33"/>
      <c r="XI189" s="33"/>
      <c r="XJ189" s="33"/>
      <c r="XK189" s="33"/>
      <c r="XL189" s="33"/>
      <c r="XM189" s="33"/>
      <c r="XN189" s="33"/>
      <c r="XO189" s="33"/>
      <c r="XP189" s="33"/>
      <c r="XQ189" s="33"/>
      <c r="XR189" s="33"/>
      <c r="XS189" s="33"/>
      <c r="XT189" s="33"/>
      <c r="XU189" s="33"/>
      <c r="XV189" s="33"/>
      <c r="XW189" s="33"/>
      <c r="XX189" s="33"/>
      <c r="XY189" s="33"/>
      <c r="XZ189" s="33"/>
      <c r="YA189" s="33"/>
      <c r="YB189" s="33"/>
      <c r="YC189" s="33"/>
      <c r="YD189" s="33"/>
      <c r="YE189" s="33"/>
      <c r="YF189" s="33"/>
      <c r="YG189" s="33"/>
      <c r="YH189" s="33"/>
      <c r="YI189" s="33"/>
      <c r="YJ189" s="33"/>
      <c r="YK189" s="33"/>
      <c r="YL189" s="33"/>
      <c r="YM189" s="33"/>
      <c r="YN189" s="33"/>
      <c r="YO189" s="33"/>
      <c r="YP189" s="33"/>
      <c r="YQ189" s="33"/>
      <c r="YR189" s="33"/>
    </row>
    <row r="190" spans="1:669" s="33" customFormat="1" ht="13.5" customHeight="1" x14ac:dyDescent="0.25">
      <c r="B190" s="3"/>
      <c r="C190" s="3"/>
      <c r="D190" s="3"/>
      <c r="E190"/>
      <c r="F190"/>
      <c r="G190" s="174"/>
      <c r="H190" s="106"/>
      <c r="I190" s="174"/>
      <c r="J190" s="174"/>
      <c r="K190" s="174"/>
      <c r="L190" s="174"/>
      <c r="M190" s="106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</row>
    <row r="191" spans="1:669" s="33" customFormat="1" ht="13.5" customHeight="1" x14ac:dyDescent="0.25">
      <c r="A191" s="28" t="s">
        <v>63</v>
      </c>
      <c r="B191" s="3"/>
      <c r="C191" s="32"/>
      <c r="D191" s="32"/>
      <c r="E191"/>
      <c r="F191"/>
      <c r="G191" s="174"/>
      <c r="H191" s="106"/>
      <c r="I191" s="174"/>
      <c r="J191" s="174"/>
      <c r="K191" s="174"/>
      <c r="L191" s="174"/>
      <c r="M191" s="106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</row>
    <row r="192" spans="1:669" s="48" customFormat="1" x14ac:dyDescent="0.25">
      <c r="A192" s="4" t="s">
        <v>48</v>
      </c>
      <c r="B192" s="2" t="s">
        <v>122</v>
      </c>
      <c r="C192" s="5" t="s">
        <v>70</v>
      </c>
      <c r="D192" s="5" t="s">
        <v>207</v>
      </c>
      <c r="E192" s="8">
        <v>44197</v>
      </c>
      <c r="F192" s="8" t="s">
        <v>106</v>
      </c>
      <c r="G192" s="142">
        <v>86000</v>
      </c>
      <c r="H192" s="142">
        <v>2468.1999999999998</v>
      </c>
      <c r="I192" s="142">
        <v>8812.2199999999993</v>
      </c>
      <c r="J192" s="142">
        <v>2614.4</v>
      </c>
      <c r="K192" s="174">
        <v>25</v>
      </c>
      <c r="L192" s="142">
        <v>13919.82</v>
      </c>
      <c r="M192" s="106">
        <v>72080.179999999993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  <c r="IW192" s="29"/>
      <c r="IX192" s="29"/>
      <c r="IY192" s="29"/>
      <c r="IZ192" s="29"/>
      <c r="JA192" s="29"/>
      <c r="JB192" s="29"/>
      <c r="JC192" s="29"/>
      <c r="JD192" s="29"/>
      <c r="JE192" s="29"/>
      <c r="JF192" s="29"/>
      <c r="JG192" s="29"/>
      <c r="JH192" s="29"/>
      <c r="JI192" s="29"/>
      <c r="JJ192" s="29"/>
      <c r="JK192" s="29"/>
      <c r="JL192" s="29"/>
      <c r="JM192" s="29"/>
      <c r="JN192" s="29"/>
      <c r="JO192" s="29"/>
      <c r="JP192" s="29"/>
      <c r="JQ192" s="29"/>
      <c r="JR192" s="29"/>
      <c r="JS192" s="29"/>
      <c r="JT192" s="29"/>
      <c r="JU192" s="29"/>
      <c r="JV192" s="29"/>
      <c r="JW192" s="29"/>
      <c r="JX192" s="29"/>
      <c r="JY192" s="29"/>
      <c r="JZ192" s="29"/>
      <c r="KA192" s="29"/>
      <c r="KB192" s="29"/>
      <c r="KC192" s="29"/>
      <c r="KD192" s="29"/>
      <c r="KE192" s="29"/>
      <c r="KF192" s="29"/>
      <c r="KG192" s="29"/>
      <c r="KH192" s="29"/>
      <c r="KI192" s="29"/>
      <c r="KJ192" s="29"/>
      <c r="KK192" s="29"/>
      <c r="KL192" s="29"/>
      <c r="KM192" s="29"/>
      <c r="KN192" s="29"/>
      <c r="KO192" s="29"/>
      <c r="KP192" s="29"/>
      <c r="KQ192" s="29"/>
      <c r="KR192" s="29"/>
      <c r="KS192" s="29"/>
      <c r="KT192" s="29"/>
      <c r="KU192" s="29"/>
      <c r="KV192" s="29"/>
      <c r="KW192" s="29"/>
      <c r="KX192" s="29"/>
      <c r="KY192" s="29"/>
      <c r="KZ192" s="29"/>
      <c r="LA192" s="29"/>
      <c r="LB192" s="29"/>
      <c r="LC192" s="29"/>
      <c r="LD192" s="29"/>
      <c r="LE192" s="29"/>
      <c r="LF192" s="29"/>
      <c r="LG192" s="29"/>
      <c r="LH192" s="29"/>
      <c r="LI192" s="29"/>
      <c r="LJ192" s="29"/>
      <c r="LK192" s="29"/>
      <c r="LL192" s="29"/>
      <c r="LM192" s="29"/>
      <c r="LN192" s="29"/>
      <c r="LO192" s="29"/>
      <c r="LP192" s="29"/>
      <c r="LQ192" s="29"/>
      <c r="LR192" s="29"/>
      <c r="LS192" s="29"/>
      <c r="LT192" s="29"/>
      <c r="LU192" s="29"/>
      <c r="LV192" s="29"/>
      <c r="LW192" s="29"/>
      <c r="LX192" s="29"/>
      <c r="LY192" s="29"/>
      <c r="LZ192" s="29"/>
      <c r="MA192" s="29"/>
      <c r="MB192" s="29"/>
      <c r="MC192" s="29"/>
      <c r="MD192" s="29"/>
      <c r="ME192" s="29"/>
      <c r="MF192" s="29"/>
      <c r="MG192" s="29"/>
      <c r="MH192" s="29"/>
      <c r="MI192" s="29"/>
      <c r="MJ192" s="29"/>
      <c r="MK192" s="29"/>
      <c r="ML192" s="29"/>
      <c r="MM192" s="29"/>
      <c r="MN192" s="29"/>
      <c r="MO192" s="29"/>
      <c r="MP192" s="29"/>
      <c r="MQ192" s="29"/>
      <c r="MR192" s="29"/>
      <c r="MS192" s="29"/>
      <c r="MT192" s="29"/>
      <c r="MU192" s="29"/>
      <c r="MV192" s="29"/>
      <c r="MW192" s="29"/>
      <c r="MX192" s="29"/>
      <c r="MY192" s="29"/>
      <c r="MZ192" s="29"/>
      <c r="NA192" s="29"/>
    </row>
    <row r="193" spans="1:669" s="30" customFormat="1" x14ac:dyDescent="0.25">
      <c r="A193" s="4" t="s">
        <v>50</v>
      </c>
      <c r="B193" s="2" t="s">
        <v>16</v>
      </c>
      <c r="C193" s="5" t="s">
        <v>69</v>
      </c>
      <c r="D193" s="5" t="s">
        <v>207</v>
      </c>
      <c r="E193" s="8">
        <v>44197</v>
      </c>
      <c r="F193" s="8" t="s">
        <v>106</v>
      </c>
      <c r="G193" s="142">
        <v>57000</v>
      </c>
      <c r="H193" s="142">
        <v>1635.9</v>
      </c>
      <c r="I193" s="142">
        <v>2922.14</v>
      </c>
      <c r="J193" s="142">
        <v>1732.8</v>
      </c>
      <c r="K193" s="177">
        <v>25</v>
      </c>
      <c r="L193" s="142">
        <v>6315.84</v>
      </c>
      <c r="M193" s="106">
        <f t="shared" ref="M193:M200" si="31">G193-L193</f>
        <v>50684.160000000003</v>
      </c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  <c r="IW193" s="29"/>
      <c r="IX193" s="29"/>
      <c r="IY193" s="29"/>
      <c r="IZ193" s="29"/>
      <c r="JA193" s="29"/>
      <c r="JB193" s="29"/>
      <c r="JC193" s="29"/>
      <c r="JD193" s="29"/>
      <c r="JE193" s="29"/>
      <c r="JF193" s="29"/>
      <c r="JG193" s="29"/>
      <c r="JH193" s="29"/>
      <c r="JI193" s="29"/>
      <c r="JJ193" s="29"/>
      <c r="JK193" s="29"/>
      <c r="JL193" s="29"/>
      <c r="JM193" s="29"/>
      <c r="JN193" s="29"/>
      <c r="JO193" s="29"/>
      <c r="JP193" s="29"/>
      <c r="JQ193" s="29"/>
      <c r="JR193" s="29"/>
      <c r="JS193" s="29"/>
      <c r="JT193" s="29"/>
      <c r="JU193" s="29"/>
      <c r="JV193" s="29"/>
      <c r="JW193" s="29"/>
      <c r="JX193" s="29"/>
      <c r="JY193" s="29"/>
      <c r="JZ193" s="29"/>
      <c r="KA193" s="29"/>
      <c r="KB193" s="29"/>
      <c r="KC193" s="29"/>
      <c r="KD193" s="29"/>
      <c r="KE193" s="29"/>
      <c r="KF193" s="29"/>
      <c r="KG193" s="29"/>
      <c r="KH193" s="29"/>
      <c r="KI193" s="29"/>
      <c r="KJ193" s="29"/>
      <c r="KK193" s="29"/>
      <c r="KL193" s="29"/>
      <c r="KM193" s="29"/>
      <c r="KN193" s="29"/>
      <c r="KO193" s="29"/>
      <c r="KP193" s="29"/>
      <c r="KQ193" s="29"/>
      <c r="KR193" s="29"/>
      <c r="KS193" s="29"/>
      <c r="KT193" s="29"/>
      <c r="KU193" s="29"/>
      <c r="KV193" s="29"/>
      <c r="KW193" s="29"/>
      <c r="KX193" s="29"/>
      <c r="KY193" s="29"/>
      <c r="KZ193" s="29"/>
      <c r="LA193" s="29"/>
      <c r="LB193" s="29"/>
      <c r="LC193" s="29"/>
      <c r="LD193" s="29"/>
      <c r="LE193" s="29"/>
      <c r="LF193" s="29"/>
      <c r="LG193" s="29"/>
      <c r="LH193" s="29"/>
      <c r="LI193" s="29"/>
      <c r="LJ193" s="29"/>
      <c r="LK193" s="29"/>
      <c r="LL193" s="29"/>
      <c r="LM193" s="29"/>
      <c r="LN193" s="29"/>
      <c r="LO193" s="29"/>
      <c r="LP193" s="29"/>
      <c r="LQ193" s="29"/>
      <c r="LR193" s="29"/>
      <c r="LS193" s="29"/>
      <c r="LT193" s="29"/>
      <c r="LU193" s="29"/>
      <c r="LV193" s="29"/>
      <c r="LW193" s="29"/>
      <c r="LX193" s="29"/>
      <c r="LY193" s="29"/>
      <c r="LZ193" s="29"/>
      <c r="MA193" s="29"/>
      <c r="MB193" s="29"/>
      <c r="MC193" s="29"/>
      <c r="MD193" s="29"/>
      <c r="ME193" s="29"/>
      <c r="MF193" s="29"/>
      <c r="MG193" s="29"/>
      <c r="MH193" s="29"/>
      <c r="MI193" s="29"/>
      <c r="MJ193" s="29"/>
      <c r="MK193" s="29"/>
      <c r="ML193" s="29"/>
      <c r="MM193" s="29"/>
      <c r="MN193" s="29"/>
      <c r="MO193" s="29"/>
      <c r="MP193" s="29"/>
      <c r="MQ193" s="29"/>
      <c r="MR193" s="29"/>
      <c r="MS193" s="29"/>
      <c r="MT193" s="29"/>
      <c r="MU193" s="29"/>
      <c r="MV193" s="29"/>
      <c r="MW193" s="29"/>
      <c r="MX193" s="29"/>
      <c r="MY193" s="29"/>
      <c r="MZ193" s="29"/>
      <c r="NA193" s="29"/>
    </row>
    <row r="194" spans="1:669" s="30" customFormat="1" x14ac:dyDescent="0.25">
      <c r="A194" s="4" t="s">
        <v>46</v>
      </c>
      <c r="B194" s="2" t="s">
        <v>16</v>
      </c>
      <c r="C194" s="5" t="s">
        <v>69</v>
      </c>
      <c r="D194" s="5" t="s">
        <v>207</v>
      </c>
      <c r="E194" s="8">
        <v>44197</v>
      </c>
      <c r="F194" s="8" t="s">
        <v>106</v>
      </c>
      <c r="G194" s="142">
        <v>66000</v>
      </c>
      <c r="H194" s="142">
        <v>1894.2</v>
      </c>
      <c r="I194" s="142">
        <v>4615.76</v>
      </c>
      <c r="J194" s="142">
        <v>2006.4</v>
      </c>
      <c r="K194" s="174">
        <v>25</v>
      </c>
      <c r="L194" s="142">
        <v>8541.36</v>
      </c>
      <c r="M194" s="106">
        <f t="shared" ref="M194:M196" si="32">G194-L194</f>
        <v>57458.64</v>
      </c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29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29"/>
      <c r="LT194" s="29"/>
      <c r="LU194" s="29"/>
      <c r="LV194" s="29"/>
      <c r="LW194" s="29"/>
      <c r="LX194" s="29"/>
      <c r="LY194" s="29"/>
      <c r="LZ194" s="29"/>
      <c r="MA194" s="29"/>
      <c r="MB194" s="29"/>
      <c r="MC194" s="29"/>
      <c r="MD194" s="29"/>
      <c r="ME194" s="29"/>
      <c r="MF194" s="29"/>
      <c r="MG194" s="29"/>
      <c r="MH194" s="29"/>
      <c r="MI194" s="29"/>
      <c r="MJ194" s="29"/>
      <c r="MK194" s="29"/>
      <c r="ML194" s="29"/>
      <c r="MM194" s="29"/>
      <c r="MN194" s="29"/>
      <c r="MO194" s="29"/>
      <c r="MP194" s="29"/>
      <c r="MQ194" s="29"/>
      <c r="MR194" s="29"/>
      <c r="MS194" s="29"/>
      <c r="MT194" s="29"/>
      <c r="MU194" s="29"/>
      <c r="MV194" s="29"/>
      <c r="MW194" s="29"/>
      <c r="MX194" s="29"/>
      <c r="MY194" s="29"/>
      <c r="MZ194" s="29"/>
      <c r="NA194" s="29"/>
    </row>
    <row r="195" spans="1:669" s="88" customFormat="1" x14ac:dyDescent="0.25">
      <c r="A195" s="4" t="s">
        <v>47</v>
      </c>
      <c r="B195" s="2" t="s">
        <v>16</v>
      </c>
      <c r="C195" s="5" t="s">
        <v>70</v>
      </c>
      <c r="D195" s="5" t="s">
        <v>207</v>
      </c>
      <c r="E195" s="8">
        <v>44197</v>
      </c>
      <c r="F195" s="8" t="s">
        <v>106</v>
      </c>
      <c r="G195" s="142">
        <v>57000</v>
      </c>
      <c r="H195" s="142">
        <v>1635.9</v>
      </c>
      <c r="I195" s="142">
        <v>2619.65</v>
      </c>
      <c r="J195" s="142">
        <v>1732.8</v>
      </c>
      <c r="K195" s="142">
        <v>1537.45</v>
      </c>
      <c r="L195" s="142">
        <v>7525.8</v>
      </c>
      <c r="M195" s="106">
        <f t="shared" si="32"/>
        <v>49474.2</v>
      </c>
      <c r="EH195" s="137"/>
      <c r="EI195" s="137"/>
      <c r="EJ195" s="137"/>
      <c r="EK195" s="137"/>
      <c r="EL195" s="137"/>
      <c r="EM195" s="137"/>
      <c r="EN195" s="137"/>
      <c r="EO195" s="137"/>
      <c r="EP195" s="137"/>
      <c r="EQ195" s="137"/>
      <c r="ER195" s="137"/>
      <c r="ES195" s="137"/>
      <c r="ET195" s="137"/>
      <c r="EU195" s="137"/>
      <c r="EV195" s="137"/>
      <c r="EW195" s="137"/>
      <c r="EX195" s="137"/>
      <c r="EY195" s="137"/>
      <c r="EZ195" s="137"/>
      <c r="FA195" s="137"/>
      <c r="FB195" s="137"/>
      <c r="FC195" s="137"/>
      <c r="FD195" s="137"/>
      <c r="FE195" s="137"/>
      <c r="FF195" s="137"/>
      <c r="FG195" s="137"/>
      <c r="FH195" s="137"/>
      <c r="FI195" s="137"/>
      <c r="FJ195" s="137"/>
      <c r="FK195" s="137"/>
      <c r="FL195" s="137"/>
      <c r="FM195" s="137"/>
      <c r="FN195" s="137"/>
      <c r="FO195" s="137"/>
      <c r="FP195" s="137"/>
      <c r="FQ195" s="137"/>
      <c r="FR195" s="137"/>
      <c r="FS195" s="137"/>
      <c r="FT195" s="137"/>
      <c r="FU195" s="137"/>
      <c r="FV195" s="137"/>
      <c r="FW195" s="137"/>
      <c r="FX195" s="137"/>
      <c r="FY195" s="137"/>
      <c r="FZ195" s="137"/>
      <c r="GA195" s="137"/>
      <c r="GB195" s="137"/>
      <c r="GC195" s="137"/>
      <c r="GD195" s="137"/>
      <c r="GE195" s="137"/>
      <c r="GF195" s="137"/>
      <c r="GG195" s="137"/>
      <c r="GH195" s="137"/>
      <c r="GI195" s="137"/>
      <c r="GJ195" s="137"/>
      <c r="GK195" s="137"/>
      <c r="GL195" s="137"/>
      <c r="GM195" s="137"/>
      <c r="GN195" s="137"/>
      <c r="GO195" s="137"/>
      <c r="GP195" s="137"/>
      <c r="GQ195" s="137"/>
      <c r="GR195" s="137"/>
      <c r="GS195" s="137"/>
      <c r="GT195" s="137"/>
      <c r="GU195" s="137"/>
      <c r="GV195" s="137"/>
      <c r="GW195" s="137"/>
      <c r="GX195" s="137"/>
      <c r="GY195" s="137"/>
      <c r="GZ195" s="137"/>
      <c r="HA195" s="137"/>
      <c r="HB195" s="137"/>
      <c r="HC195" s="137"/>
      <c r="HD195" s="137"/>
      <c r="HE195" s="137"/>
      <c r="HF195" s="137"/>
      <c r="HG195" s="137"/>
      <c r="HH195" s="137"/>
      <c r="HI195" s="137"/>
      <c r="HJ195" s="137"/>
      <c r="HK195" s="137"/>
      <c r="HL195" s="137"/>
      <c r="HM195" s="137"/>
      <c r="HN195" s="137"/>
      <c r="HO195" s="137"/>
      <c r="HP195" s="137"/>
      <c r="HQ195" s="137"/>
      <c r="HR195" s="137"/>
      <c r="HS195" s="137"/>
      <c r="HT195" s="137"/>
      <c r="HU195" s="137"/>
      <c r="HV195" s="137"/>
      <c r="HW195" s="137"/>
      <c r="HX195" s="137"/>
      <c r="HY195" s="137"/>
      <c r="HZ195" s="137"/>
      <c r="IA195" s="137"/>
      <c r="IB195" s="137"/>
      <c r="IC195" s="137"/>
      <c r="ID195" s="137"/>
      <c r="IE195" s="137"/>
      <c r="IF195" s="137"/>
      <c r="IG195" s="137"/>
      <c r="IH195" s="137"/>
      <c r="II195" s="137"/>
      <c r="IJ195" s="137"/>
      <c r="IK195" s="137"/>
      <c r="IL195" s="137"/>
      <c r="IM195" s="137"/>
      <c r="IN195" s="137"/>
      <c r="IO195" s="137"/>
      <c r="IP195" s="137"/>
      <c r="IQ195" s="137"/>
      <c r="IR195" s="137"/>
      <c r="IS195" s="137"/>
      <c r="IT195" s="137"/>
      <c r="IU195" s="137"/>
      <c r="IV195" s="137"/>
      <c r="IW195" s="137"/>
      <c r="IX195" s="137"/>
      <c r="IY195" s="137"/>
      <c r="IZ195" s="137"/>
      <c r="JA195" s="137"/>
      <c r="JB195" s="137"/>
      <c r="JC195" s="137"/>
      <c r="JD195" s="137"/>
      <c r="JE195" s="137"/>
      <c r="JF195" s="137"/>
      <c r="JG195" s="137"/>
      <c r="JH195" s="137"/>
      <c r="JI195" s="137"/>
      <c r="JJ195" s="137"/>
      <c r="JK195" s="137"/>
      <c r="JL195" s="137"/>
      <c r="JM195" s="137"/>
      <c r="JN195" s="137"/>
      <c r="JO195" s="137"/>
      <c r="JP195" s="137"/>
      <c r="JQ195" s="137"/>
      <c r="JR195" s="137"/>
      <c r="JS195" s="137"/>
      <c r="JT195" s="137"/>
      <c r="JU195" s="137"/>
      <c r="JV195" s="137"/>
      <c r="JW195" s="137"/>
      <c r="JX195" s="137"/>
      <c r="JY195" s="137"/>
      <c r="JZ195" s="137"/>
      <c r="KA195" s="137"/>
      <c r="KB195" s="137"/>
      <c r="KC195" s="137"/>
      <c r="KD195" s="137"/>
      <c r="KE195" s="137"/>
      <c r="KF195" s="137"/>
      <c r="KG195" s="137"/>
      <c r="KH195" s="137"/>
      <c r="KI195" s="137"/>
      <c r="KJ195" s="137"/>
      <c r="KK195" s="137"/>
      <c r="KL195" s="137"/>
      <c r="KM195" s="137"/>
      <c r="KN195" s="137"/>
      <c r="KO195" s="137"/>
      <c r="KP195" s="137"/>
      <c r="KQ195" s="137"/>
      <c r="KR195" s="137"/>
      <c r="KS195" s="137"/>
      <c r="KT195" s="137"/>
      <c r="KU195" s="137"/>
      <c r="KV195" s="137"/>
      <c r="KW195" s="137"/>
      <c r="KX195" s="137"/>
      <c r="KY195" s="137"/>
      <c r="KZ195" s="137"/>
      <c r="LA195" s="137"/>
      <c r="LB195" s="137"/>
      <c r="LC195" s="137"/>
      <c r="LD195" s="137"/>
      <c r="LE195" s="137"/>
      <c r="LF195" s="137"/>
      <c r="LG195" s="137"/>
      <c r="LH195" s="137"/>
      <c r="LI195" s="137"/>
      <c r="LJ195" s="137"/>
      <c r="LK195" s="137"/>
      <c r="LL195" s="137"/>
      <c r="LM195" s="137"/>
      <c r="LN195" s="137"/>
      <c r="LO195" s="137"/>
      <c r="LP195" s="137"/>
      <c r="LQ195" s="137"/>
      <c r="LR195" s="137"/>
      <c r="LS195" s="137"/>
      <c r="LT195" s="137"/>
      <c r="LU195" s="137"/>
      <c r="LV195" s="137"/>
      <c r="LW195" s="137"/>
      <c r="LX195" s="137"/>
      <c r="LY195" s="137"/>
      <c r="LZ195" s="137"/>
      <c r="MA195" s="137"/>
      <c r="MB195" s="137"/>
      <c r="MC195" s="137"/>
      <c r="MD195" s="137"/>
      <c r="ME195" s="137"/>
      <c r="MF195" s="137"/>
      <c r="MG195" s="137"/>
      <c r="MH195" s="137"/>
      <c r="MI195" s="137"/>
      <c r="MJ195" s="137"/>
      <c r="MK195" s="137"/>
      <c r="ML195" s="137"/>
      <c r="MM195" s="137"/>
      <c r="MN195" s="137"/>
      <c r="MO195" s="137"/>
      <c r="MP195" s="137"/>
      <c r="MQ195" s="137"/>
      <c r="MR195" s="137"/>
      <c r="MS195" s="137"/>
      <c r="MT195" s="137"/>
      <c r="MU195" s="137"/>
      <c r="MV195" s="137"/>
      <c r="MW195" s="137"/>
      <c r="MX195" s="137"/>
      <c r="MY195" s="137"/>
      <c r="MZ195" s="137"/>
      <c r="NA195" s="137"/>
    </row>
    <row r="196" spans="1:669" x14ac:dyDescent="0.25">
      <c r="A196" s="4" t="s">
        <v>119</v>
      </c>
      <c r="B196" s="2" t="s">
        <v>16</v>
      </c>
      <c r="C196" s="5" t="s">
        <v>70</v>
      </c>
      <c r="D196" s="5" t="s">
        <v>207</v>
      </c>
      <c r="E196" s="8">
        <v>44197</v>
      </c>
      <c r="F196" s="8" t="s">
        <v>106</v>
      </c>
      <c r="G196" s="142">
        <v>57000</v>
      </c>
      <c r="H196" s="142">
        <v>1635.9</v>
      </c>
      <c r="I196" s="142">
        <v>2922.14</v>
      </c>
      <c r="J196" s="142">
        <v>1732.8</v>
      </c>
      <c r="K196" s="174">
        <v>25</v>
      </c>
      <c r="L196" s="142">
        <v>6315.84</v>
      </c>
      <c r="M196" s="106">
        <f t="shared" si="32"/>
        <v>50684.160000000003</v>
      </c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</row>
    <row r="197" spans="1:669" s="48" customFormat="1" x14ac:dyDescent="0.25">
      <c r="A197" s="4" t="s">
        <v>49</v>
      </c>
      <c r="B197" s="2" t="s">
        <v>16</v>
      </c>
      <c r="C197" s="5" t="s">
        <v>69</v>
      </c>
      <c r="D197" s="5" t="s">
        <v>207</v>
      </c>
      <c r="E197" s="8">
        <v>44197</v>
      </c>
      <c r="F197" s="8" t="s">
        <v>106</v>
      </c>
      <c r="G197" s="142">
        <v>57000</v>
      </c>
      <c r="H197" s="142">
        <v>1635.9</v>
      </c>
      <c r="I197" s="142">
        <v>2619.65</v>
      </c>
      <c r="J197" s="142">
        <v>1732.8</v>
      </c>
      <c r="K197" s="177">
        <v>1537.45</v>
      </c>
      <c r="L197" s="142">
        <v>7525.8</v>
      </c>
      <c r="M197" s="106">
        <f t="shared" si="31"/>
        <v>49474.2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  <c r="KB197" s="29"/>
      <c r="KC197" s="29"/>
      <c r="KD197" s="29"/>
      <c r="KE197" s="29"/>
      <c r="KF197" s="29"/>
      <c r="KG197" s="29"/>
      <c r="KH197" s="29"/>
      <c r="KI197" s="29"/>
      <c r="KJ197" s="29"/>
      <c r="KK197" s="29"/>
      <c r="KL197" s="29"/>
      <c r="KM197" s="29"/>
      <c r="KN197" s="29"/>
      <c r="KO197" s="29"/>
      <c r="KP197" s="29"/>
      <c r="KQ197" s="29"/>
      <c r="KR197" s="29"/>
      <c r="KS197" s="29"/>
      <c r="KT197" s="29"/>
      <c r="KU197" s="29"/>
      <c r="KV197" s="29"/>
      <c r="KW197" s="29"/>
      <c r="KX197" s="29"/>
      <c r="KY197" s="29"/>
      <c r="KZ197" s="29"/>
      <c r="LA197" s="29"/>
      <c r="LB197" s="29"/>
      <c r="LC197" s="29"/>
      <c r="LD197" s="29"/>
      <c r="LE197" s="29"/>
      <c r="LF197" s="29"/>
      <c r="LG197" s="29"/>
      <c r="LH197" s="29"/>
      <c r="LI197" s="29"/>
      <c r="LJ197" s="29"/>
      <c r="LK197" s="29"/>
      <c r="LL197" s="29"/>
      <c r="LM197" s="29"/>
      <c r="LN197" s="29"/>
      <c r="LO197" s="29"/>
      <c r="LP197" s="29"/>
      <c r="LQ197" s="29"/>
      <c r="LR197" s="29"/>
      <c r="LS197" s="29"/>
      <c r="LT197" s="29"/>
      <c r="LU197" s="29"/>
      <c r="LV197" s="29"/>
      <c r="LW197" s="29"/>
      <c r="LX197" s="29"/>
      <c r="LY197" s="29"/>
      <c r="LZ197" s="29"/>
      <c r="MA197" s="29"/>
      <c r="MB197" s="29"/>
      <c r="MC197" s="29"/>
      <c r="MD197" s="29"/>
      <c r="ME197" s="29"/>
      <c r="MF197" s="29"/>
      <c r="MG197" s="29"/>
      <c r="MH197" s="29"/>
      <c r="MI197" s="29"/>
      <c r="MJ197" s="29"/>
      <c r="MK197" s="29"/>
      <c r="ML197" s="29"/>
      <c r="MM197" s="29"/>
      <c r="MN197" s="29"/>
      <c r="MO197" s="29"/>
      <c r="MP197" s="29"/>
      <c r="MQ197" s="29"/>
      <c r="MR197" s="29"/>
      <c r="MS197" s="29"/>
      <c r="MT197" s="29"/>
      <c r="MU197" s="29"/>
      <c r="MV197" s="29"/>
      <c r="MW197" s="29"/>
      <c r="MX197" s="29"/>
      <c r="MY197" s="29"/>
      <c r="MZ197" s="29"/>
      <c r="NA197" s="29"/>
    </row>
    <row r="198" spans="1:669" s="30" customFormat="1" x14ac:dyDescent="0.25">
      <c r="A198" s="4" t="s">
        <v>120</v>
      </c>
      <c r="B198" s="2" t="s">
        <v>17</v>
      </c>
      <c r="C198" s="5" t="s">
        <v>69</v>
      </c>
      <c r="D198" s="5" t="s">
        <v>207</v>
      </c>
      <c r="E198" s="8">
        <v>44562</v>
      </c>
      <c r="F198" s="8" t="s">
        <v>106</v>
      </c>
      <c r="G198" s="142">
        <v>45000</v>
      </c>
      <c r="H198" s="142">
        <v>1291.5</v>
      </c>
      <c r="I198" s="142">
        <v>1148.33</v>
      </c>
      <c r="J198" s="142">
        <v>1368</v>
      </c>
      <c r="K198" s="174">
        <v>25</v>
      </c>
      <c r="L198" s="142">
        <v>3832.83</v>
      </c>
      <c r="M198" s="106">
        <v>41167.17</v>
      </c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</row>
    <row r="199" spans="1:669" s="33" customFormat="1" x14ac:dyDescent="0.25">
      <c r="A199" s="4" t="s">
        <v>121</v>
      </c>
      <c r="B199" s="2" t="s">
        <v>17</v>
      </c>
      <c r="C199" s="5" t="s">
        <v>69</v>
      </c>
      <c r="D199" s="5" t="s">
        <v>207</v>
      </c>
      <c r="E199" s="8">
        <v>44866</v>
      </c>
      <c r="F199" s="8" t="s">
        <v>106</v>
      </c>
      <c r="G199" s="142">
        <v>45000</v>
      </c>
      <c r="H199" s="142">
        <v>1291.5</v>
      </c>
      <c r="I199" s="142">
        <v>921.46</v>
      </c>
      <c r="J199" s="142">
        <v>1368</v>
      </c>
      <c r="K199" s="174">
        <v>1537.45</v>
      </c>
      <c r="L199" s="142">
        <v>5118.41</v>
      </c>
      <c r="M199" s="106">
        <f t="shared" si="31"/>
        <v>39881.589999999997</v>
      </c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</row>
    <row r="200" spans="1:669" s="33" customFormat="1" ht="13.5" customHeight="1" x14ac:dyDescent="0.25">
      <c r="A200" s="4" t="s">
        <v>178</v>
      </c>
      <c r="B200" s="2" t="s">
        <v>165</v>
      </c>
      <c r="C200" s="5" t="s">
        <v>69</v>
      </c>
      <c r="D200" s="5" t="s">
        <v>207</v>
      </c>
      <c r="E200" s="8">
        <v>44682</v>
      </c>
      <c r="F200" s="8" t="s">
        <v>106</v>
      </c>
      <c r="G200" s="142">
        <v>55000</v>
      </c>
      <c r="H200" s="142">
        <v>1578.5</v>
      </c>
      <c r="I200" s="142">
        <v>2559.6799999999998</v>
      </c>
      <c r="J200" s="142">
        <v>1672</v>
      </c>
      <c r="K200" s="177">
        <v>25</v>
      </c>
      <c r="L200" s="142">
        <v>5835.18</v>
      </c>
      <c r="M200" s="106">
        <f t="shared" si="31"/>
        <v>49164.82</v>
      </c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</row>
    <row r="201" spans="1:669" s="33" customFormat="1" x14ac:dyDescent="0.25">
      <c r="A201" s="31" t="s">
        <v>14</v>
      </c>
      <c r="B201" s="10">
        <v>9</v>
      </c>
      <c r="C201" s="6"/>
      <c r="D201" s="6"/>
      <c r="E201" s="31"/>
      <c r="F201" s="31"/>
      <c r="G201" s="176">
        <f t="shared" ref="G201:M201" si="33">SUM(G192:G200)</f>
        <v>525000</v>
      </c>
      <c r="H201" s="110">
        <f t="shared" si="33"/>
        <v>15067.5</v>
      </c>
      <c r="I201" s="176">
        <f t="shared" si="33"/>
        <v>29141.03</v>
      </c>
      <c r="J201" s="176">
        <f t="shared" si="33"/>
        <v>15960</v>
      </c>
      <c r="K201" s="176">
        <f>SUM(K192:K200)</f>
        <v>4762.3500000000004</v>
      </c>
      <c r="L201" s="176">
        <f t="shared" si="33"/>
        <v>64930.880000000012</v>
      </c>
      <c r="M201" s="176">
        <f t="shared" si="33"/>
        <v>460069.11999999994</v>
      </c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</row>
    <row r="202" spans="1:669" s="48" customFormat="1" x14ac:dyDescent="0.25">
      <c r="A202" s="30"/>
      <c r="B202" s="13"/>
      <c r="C202" s="14"/>
      <c r="D202" s="14"/>
      <c r="E202" s="30"/>
      <c r="F202" s="30"/>
      <c r="G202" s="173"/>
      <c r="H202" s="123"/>
      <c r="I202" s="173"/>
      <c r="J202" s="173"/>
      <c r="K202" s="173"/>
      <c r="L202" s="173"/>
      <c r="M202" s="173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  <c r="IX202" s="29"/>
      <c r="IY202" s="29"/>
      <c r="IZ202" s="29"/>
      <c r="JA202" s="29"/>
      <c r="JB202" s="29"/>
      <c r="JC202" s="29"/>
      <c r="JD202" s="29"/>
      <c r="JE202" s="29"/>
      <c r="JF202" s="29"/>
      <c r="JG202" s="29"/>
      <c r="JH202" s="29"/>
      <c r="JI202" s="29"/>
      <c r="JJ202" s="29"/>
      <c r="JK202" s="29"/>
      <c r="JL202" s="29"/>
      <c r="JM202" s="29"/>
      <c r="JN202" s="29"/>
      <c r="JO202" s="29"/>
      <c r="JP202" s="29"/>
      <c r="JQ202" s="29"/>
      <c r="JR202" s="29"/>
      <c r="JS202" s="29"/>
      <c r="JT202" s="29"/>
      <c r="JU202" s="29"/>
      <c r="JV202" s="29"/>
      <c r="JW202" s="29"/>
      <c r="JX202" s="29"/>
      <c r="JY202" s="29"/>
      <c r="JZ202" s="29"/>
      <c r="KA202" s="29"/>
      <c r="KB202" s="29"/>
      <c r="KC202" s="29"/>
      <c r="KD202" s="29"/>
      <c r="KE202" s="29"/>
      <c r="KF202" s="29"/>
      <c r="KG202" s="29"/>
      <c r="KH202" s="29"/>
      <c r="KI202" s="29"/>
      <c r="KJ202" s="29"/>
      <c r="KK202" s="29"/>
      <c r="KL202" s="29"/>
      <c r="KM202" s="29"/>
      <c r="KN202" s="29"/>
      <c r="KO202" s="29"/>
      <c r="KP202" s="29"/>
      <c r="KQ202" s="29"/>
      <c r="KR202" s="29"/>
      <c r="KS202" s="29"/>
      <c r="KT202" s="29"/>
      <c r="KU202" s="29"/>
      <c r="KV202" s="29"/>
      <c r="KW202" s="29"/>
      <c r="KX202" s="29"/>
      <c r="KY202" s="29"/>
      <c r="KZ202" s="29"/>
      <c r="LA202" s="29"/>
      <c r="LB202" s="29"/>
      <c r="LC202" s="29"/>
      <c r="LD202" s="29"/>
      <c r="LE202" s="29"/>
      <c r="LF202" s="29"/>
      <c r="LG202" s="29"/>
      <c r="LH202" s="29"/>
      <c r="LI202" s="29"/>
      <c r="LJ202" s="29"/>
      <c r="LK202" s="29"/>
      <c r="LL202" s="29"/>
      <c r="LM202" s="29"/>
      <c r="LN202" s="29"/>
      <c r="LO202" s="29"/>
      <c r="LP202" s="29"/>
      <c r="LQ202" s="29"/>
      <c r="LR202" s="29"/>
      <c r="LS202" s="29"/>
      <c r="LT202" s="29"/>
      <c r="LU202" s="29"/>
      <c r="LV202" s="29"/>
      <c r="LW202" s="29"/>
      <c r="LX202" s="29"/>
      <c r="LY202" s="29"/>
      <c r="LZ202" s="29"/>
      <c r="MA202" s="29"/>
      <c r="MB202" s="29"/>
      <c r="MC202" s="29"/>
      <c r="MD202" s="29"/>
      <c r="ME202" s="29"/>
      <c r="MF202" s="29"/>
      <c r="MG202" s="29"/>
      <c r="MH202" s="29"/>
      <c r="MI202" s="29"/>
      <c r="MJ202" s="29"/>
      <c r="MK202" s="29"/>
      <c r="ML202" s="29"/>
      <c r="MM202" s="29"/>
      <c r="MN202" s="29"/>
      <c r="MO202" s="29"/>
      <c r="MP202" s="29"/>
      <c r="MQ202" s="29"/>
      <c r="MR202" s="29"/>
      <c r="MS202" s="29"/>
      <c r="MT202" s="29"/>
      <c r="MU202" s="29"/>
      <c r="MV202" s="29"/>
      <c r="MW202" s="29"/>
      <c r="MX202" s="29"/>
      <c r="MY202" s="29"/>
      <c r="MZ202" s="29"/>
      <c r="NA202" s="29"/>
    </row>
    <row r="203" spans="1:669" s="48" customFormat="1" x14ac:dyDescent="0.25">
      <c r="A203" s="30" t="s">
        <v>195</v>
      </c>
      <c r="B203" s="13"/>
      <c r="C203" s="14"/>
      <c r="D203" s="14"/>
      <c r="E203" s="30"/>
      <c r="F203" s="30"/>
      <c r="G203" s="173"/>
      <c r="H203" s="123"/>
      <c r="I203" s="173"/>
      <c r="J203" s="173"/>
      <c r="K203" s="173"/>
      <c r="L203" s="173"/>
      <c r="M203" s="173"/>
      <c r="N203" s="80"/>
      <c r="O203" s="125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  <c r="IV203" s="29"/>
      <c r="IW203" s="29"/>
      <c r="IX203" s="29"/>
      <c r="IY203" s="29"/>
      <c r="IZ203" s="29"/>
      <c r="JA203" s="29"/>
      <c r="JB203" s="29"/>
      <c r="JC203" s="29"/>
      <c r="JD203" s="29"/>
      <c r="JE203" s="29"/>
      <c r="JF203" s="29"/>
      <c r="JG203" s="29"/>
      <c r="JH203" s="29"/>
      <c r="JI203" s="29"/>
      <c r="JJ203" s="29"/>
      <c r="JK203" s="29"/>
      <c r="JL203" s="29"/>
      <c r="JM203" s="29"/>
      <c r="JN203" s="29"/>
      <c r="JO203" s="29"/>
      <c r="JP203" s="29"/>
      <c r="JQ203" s="29"/>
      <c r="JR203" s="29"/>
      <c r="JS203" s="29"/>
      <c r="JT203" s="29"/>
      <c r="JU203" s="29"/>
      <c r="JV203" s="29"/>
      <c r="JW203" s="29"/>
      <c r="JX203" s="29"/>
      <c r="JY203" s="29"/>
      <c r="JZ203" s="29"/>
      <c r="KA203" s="29"/>
      <c r="KB203" s="29"/>
      <c r="KC203" s="29"/>
      <c r="KD203" s="29"/>
      <c r="KE203" s="29"/>
      <c r="KF203" s="29"/>
      <c r="KG203" s="29"/>
      <c r="KH203" s="29"/>
      <c r="KI203" s="29"/>
      <c r="KJ203" s="29"/>
      <c r="KK203" s="29"/>
      <c r="KL203" s="29"/>
      <c r="KM203" s="29"/>
      <c r="KN203" s="29"/>
      <c r="KO203" s="29"/>
      <c r="KP203" s="29"/>
      <c r="KQ203" s="29"/>
      <c r="KR203" s="29"/>
      <c r="KS203" s="29"/>
      <c r="KT203" s="29"/>
      <c r="KU203" s="29"/>
      <c r="KV203" s="29"/>
      <c r="KW203" s="29"/>
      <c r="KX203" s="29"/>
      <c r="KY203" s="29"/>
      <c r="KZ203" s="29"/>
      <c r="LA203" s="29"/>
      <c r="LB203" s="29"/>
      <c r="LC203" s="29"/>
      <c r="LD203" s="29"/>
      <c r="LE203" s="29"/>
      <c r="LF203" s="29"/>
      <c r="LG203" s="29"/>
      <c r="LH203" s="29"/>
      <c r="LI203" s="29"/>
      <c r="LJ203" s="29"/>
      <c r="LK203" s="29"/>
      <c r="LL203" s="29"/>
      <c r="LM203" s="29"/>
      <c r="LN203" s="29"/>
      <c r="LO203" s="29"/>
      <c r="LP203" s="29"/>
      <c r="LQ203" s="29"/>
      <c r="LR203" s="29"/>
      <c r="LS203" s="29"/>
      <c r="LT203" s="29"/>
      <c r="LU203" s="29"/>
      <c r="LV203" s="29"/>
      <c r="LW203" s="29"/>
      <c r="LX203" s="29"/>
      <c r="LY203" s="29"/>
      <c r="LZ203" s="29"/>
      <c r="MA203" s="29"/>
      <c r="MB203" s="29"/>
      <c r="MC203" s="29"/>
      <c r="MD203" s="29"/>
      <c r="ME203" s="29"/>
      <c r="MF203" s="29"/>
      <c r="MG203" s="29"/>
      <c r="MH203" s="29"/>
      <c r="MI203" s="29"/>
      <c r="MJ203" s="29"/>
      <c r="MK203" s="29"/>
      <c r="ML203" s="29"/>
      <c r="MM203" s="29"/>
      <c r="MN203" s="29"/>
      <c r="MO203" s="29"/>
      <c r="MP203" s="29"/>
      <c r="MQ203" s="29"/>
      <c r="MR203" s="29"/>
      <c r="MS203" s="29"/>
      <c r="MT203" s="29"/>
      <c r="MU203" s="29"/>
      <c r="MV203" s="29"/>
      <c r="MW203" s="29"/>
      <c r="MX203" s="29"/>
      <c r="MY203" s="29"/>
      <c r="MZ203" s="29"/>
      <c r="NA203" s="29"/>
    </row>
    <row r="204" spans="1:669" x14ac:dyDescent="0.25">
      <c r="A204" s="88" t="s">
        <v>183</v>
      </c>
      <c r="B204" s="82" t="s">
        <v>29</v>
      </c>
      <c r="C204" s="15" t="s">
        <v>70</v>
      </c>
      <c r="D204" s="15" t="s">
        <v>207</v>
      </c>
      <c r="E204" s="89">
        <v>44593</v>
      </c>
      <c r="F204" s="90" t="s">
        <v>106</v>
      </c>
      <c r="G204" s="177">
        <v>125000</v>
      </c>
      <c r="H204" s="178">
        <v>3587.5</v>
      </c>
      <c r="I204" s="177">
        <v>17607.88</v>
      </c>
      <c r="J204" s="177">
        <v>3800</v>
      </c>
      <c r="K204" s="177">
        <v>1537.45</v>
      </c>
      <c r="L204" s="177">
        <v>26532.83</v>
      </c>
      <c r="M204" s="177">
        <v>98467.17</v>
      </c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</row>
    <row r="205" spans="1:669" ht="15.75" x14ac:dyDescent="0.25">
      <c r="A205" t="s">
        <v>93</v>
      </c>
      <c r="B205" s="3" t="s">
        <v>165</v>
      </c>
      <c r="C205" s="3" t="s">
        <v>69</v>
      </c>
      <c r="D205" s="3" t="s">
        <v>207</v>
      </c>
      <c r="E205" s="91">
        <v>44621</v>
      </c>
      <c r="F205" s="94" t="s">
        <v>106</v>
      </c>
      <c r="G205" s="174">
        <v>60000</v>
      </c>
      <c r="H205" s="106">
        <v>1722</v>
      </c>
      <c r="I205" s="174">
        <v>3486.68</v>
      </c>
      <c r="J205" s="174">
        <v>1824</v>
      </c>
      <c r="K205" s="174">
        <v>665</v>
      </c>
      <c r="L205" s="174">
        <v>7697.68</v>
      </c>
      <c r="M205" s="106">
        <v>52302.32</v>
      </c>
      <c r="N205" s="33"/>
      <c r="O205" s="33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</row>
    <row r="206" spans="1:669" s="12" customFormat="1" ht="15.75" x14ac:dyDescent="0.25">
      <c r="A206" s="48" t="s">
        <v>14</v>
      </c>
      <c r="B206" s="68">
        <v>2</v>
      </c>
      <c r="C206" s="68"/>
      <c r="D206" s="68"/>
      <c r="E206" s="95"/>
      <c r="F206" s="96"/>
      <c r="G206" s="172">
        <f t="shared" ref="G206:M206" si="34">G205+G204</f>
        <v>185000</v>
      </c>
      <c r="H206" s="107">
        <f t="shared" si="34"/>
        <v>5309.5</v>
      </c>
      <c r="I206" s="172">
        <f>I205+I204</f>
        <v>21094.560000000001</v>
      </c>
      <c r="J206" s="172">
        <f t="shared" si="34"/>
        <v>5624</v>
      </c>
      <c r="K206" s="172">
        <f>SUM(K204:K205)</f>
        <v>2202.4499999999998</v>
      </c>
      <c r="L206" s="172">
        <f t="shared" si="34"/>
        <v>34230.51</v>
      </c>
      <c r="M206" s="107">
        <f t="shared" si="34"/>
        <v>150769.49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  <c r="TH206" s="33"/>
      <c r="TI206" s="33"/>
      <c r="TJ206" s="33"/>
      <c r="TK206" s="33"/>
      <c r="TL206" s="33"/>
      <c r="TM206" s="33"/>
      <c r="TN206" s="33"/>
      <c r="TO206" s="33"/>
      <c r="TP206" s="33"/>
      <c r="TQ206" s="33"/>
      <c r="TR206" s="33"/>
      <c r="TS206" s="33"/>
      <c r="TT206" s="33"/>
      <c r="TU206" s="33"/>
      <c r="TV206" s="33"/>
      <c r="TW206" s="33"/>
      <c r="TX206" s="33"/>
      <c r="TY206" s="33"/>
      <c r="TZ206" s="33"/>
      <c r="UA206" s="33"/>
      <c r="UB206" s="33"/>
      <c r="UC206" s="33"/>
      <c r="UD206" s="33"/>
      <c r="UE206" s="33"/>
      <c r="UF206" s="33"/>
      <c r="UG206" s="33"/>
      <c r="UH206" s="33"/>
      <c r="UI206" s="33"/>
      <c r="UJ206" s="33"/>
      <c r="UK206" s="33"/>
      <c r="UL206" s="33"/>
      <c r="UM206" s="33"/>
      <c r="UN206" s="33"/>
      <c r="UO206" s="33"/>
      <c r="UP206" s="33"/>
      <c r="UQ206" s="33"/>
      <c r="UR206" s="33"/>
      <c r="US206" s="33"/>
      <c r="UT206" s="33"/>
      <c r="UU206" s="33"/>
      <c r="UV206" s="33"/>
      <c r="UW206" s="33"/>
      <c r="UX206" s="33"/>
      <c r="UY206" s="33"/>
      <c r="UZ206" s="33"/>
      <c r="VA206" s="33"/>
      <c r="VB206" s="33"/>
      <c r="VC206" s="33"/>
      <c r="VD206" s="33"/>
      <c r="VE206" s="33"/>
      <c r="VF206" s="33"/>
      <c r="VG206" s="33"/>
      <c r="VH206" s="33"/>
      <c r="VI206" s="33"/>
      <c r="VJ206" s="33"/>
      <c r="VK206" s="33"/>
      <c r="VL206" s="33"/>
      <c r="VM206" s="33"/>
      <c r="VN206" s="33"/>
      <c r="VO206" s="33"/>
      <c r="VP206" s="33"/>
      <c r="VQ206" s="33"/>
      <c r="VR206" s="33"/>
      <c r="VS206" s="33"/>
      <c r="VT206" s="33"/>
      <c r="VU206" s="33"/>
      <c r="VV206" s="33"/>
      <c r="VW206" s="33"/>
      <c r="VX206" s="33"/>
      <c r="VY206" s="33"/>
      <c r="VZ206" s="33"/>
      <c r="WA206" s="33"/>
      <c r="WB206" s="33"/>
      <c r="WC206" s="33"/>
      <c r="WD206" s="33"/>
      <c r="WE206" s="33"/>
      <c r="WF206" s="33"/>
      <c r="WG206" s="33"/>
      <c r="WH206" s="33"/>
      <c r="WI206" s="33"/>
      <c r="WJ206" s="33"/>
      <c r="WK206" s="33"/>
      <c r="WL206" s="33"/>
      <c r="WM206" s="33"/>
      <c r="WN206" s="33"/>
      <c r="WO206" s="33"/>
      <c r="WP206" s="33"/>
      <c r="WQ206" s="33"/>
      <c r="WR206" s="33"/>
      <c r="WS206" s="33"/>
      <c r="WT206" s="33"/>
      <c r="WU206" s="33"/>
      <c r="WV206" s="33"/>
      <c r="WW206" s="33"/>
      <c r="WX206" s="33"/>
      <c r="WY206" s="33"/>
      <c r="WZ206" s="33"/>
      <c r="XA206" s="33"/>
      <c r="XB206" s="33"/>
      <c r="XC206" s="33"/>
      <c r="XD206" s="33"/>
      <c r="XE206" s="33"/>
      <c r="XF206" s="33"/>
      <c r="XG206" s="33"/>
      <c r="XH206" s="33"/>
      <c r="XI206" s="33"/>
      <c r="XJ206" s="33"/>
      <c r="XK206" s="33"/>
      <c r="XL206" s="33"/>
      <c r="XM206" s="33"/>
      <c r="XN206" s="33"/>
      <c r="XO206" s="33"/>
      <c r="XP206" s="33"/>
      <c r="XQ206" s="33"/>
      <c r="XR206" s="33"/>
      <c r="XS206" s="33"/>
      <c r="XT206" s="33"/>
      <c r="XU206" s="33"/>
      <c r="XV206" s="33"/>
      <c r="XW206" s="33"/>
      <c r="XX206" s="33"/>
      <c r="XY206" s="33"/>
      <c r="XZ206" s="33"/>
      <c r="YA206" s="33"/>
      <c r="YB206" s="33"/>
      <c r="YC206" s="33"/>
      <c r="YD206" s="33"/>
      <c r="YE206" s="33"/>
      <c r="YF206" s="33"/>
      <c r="YG206" s="33"/>
      <c r="YH206" s="33"/>
      <c r="YI206" s="33"/>
      <c r="YJ206" s="33"/>
      <c r="YK206" s="33"/>
      <c r="YL206" s="33"/>
      <c r="YM206" s="33"/>
      <c r="YN206" s="33"/>
      <c r="YO206" s="33"/>
      <c r="YP206" s="33"/>
      <c r="YQ206" s="33"/>
      <c r="YR206" s="33"/>
      <c r="YS206" s="33"/>
    </row>
    <row r="207" spans="1:669" ht="15.75" x14ac:dyDescent="0.25">
      <c r="A207" s="46" t="s">
        <v>45</v>
      </c>
      <c r="B207" s="63"/>
      <c r="C207" s="64"/>
      <c r="D207" s="64"/>
      <c r="E207" s="64"/>
      <c r="F207" s="64"/>
      <c r="G207" s="105"/>
      <c r="H207" s="115"/>
      <c r="I207" s="115"/>
      <c r="J207" s="115"/>
      <c r="K207" s="115"/>
      <c r="L207" s="115"/>
      <c r="M207" s="115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3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  <c r="JD207" s="36"/>
      <c r="JE207" s="36"/>
      <c r="JF207" s="36"/>
      <c r="JG207" s="36"/>
      <c r="JH207" s="36"/>
      <c r="JI207" s="36"/>
      <c r="JJ207" s="36"/>
      <c r="JK207" s="36"/>
      <c r="JL207" s="36"/>
      <c r="JM207" s="36"/>
      <c r="JN207" s="36"/>
      <c r="JO207" s="36"/>
      <c r="JP207" s="36"/>
      <c r="JQ207" s="36"/>
      <c r="JR207" s="36"/>
      <c r="JS207" s="36"/>
      <c r="JT207" s="36"/>
      <c r="JU207" s="36"/>
      <c r="JV207" s="36"/>
      <c r="JW207" s="36"/>
      <c r="JX207" s="36"/>
      <c r="JY207" s="36"/>
      <c r="JZ207" s="36"/>
      <c r="KA207" s="36"/>
      <c r="KB207" s="36"/>
      <c r="KC207" s="36"/>
      <c r="KD207" s="36"/>
      <c r="KE207" s="36"/>
      <c r="KF207" s="36"/>
      <c r="KG207" s="36"/>
      <c r="KH207" s="36"/>
      <c r="KI207" s="36"/>
      <c r="KJ207" s="36"/>
      <c r="KK207" s="36"/>
      <c r="KL207" s="36"/>
      <c r="KM207" s="36"/>
      <c r="KN207" s="36"/>
      <c r="KO207" s="36"/>
      <c r="KP207" s="36"/>
      <c r="KQ207" s="36"/>
      <c r="KR207" s="36"/>
      <c r="KS207" s="36"/>
      <c r="KT207" s="36"/>
      <c r="KU207" s="36"/>
      <c r="KV207" s="36"/>
      <c r="KW207" s="36"/>
      <c r="KX207" s="36"/>
      <c r="KY207" s="36"/>
      <c r="KZ207" s="36"/>
      <c r="LA207" s="36"/>
      <c r="LB207" s="36"/>
      <c r="LC207" s="36"/>
      <c r="LD207" s="36"/>
      <c r="LE207" s="36"/>
      <c r="LF207" s="36"/>
      <c r="LG207" s="36"/>
      <c r="LH207" s="36"/>
      <c r="LI207" s="36"/>
      <c r="LJ207" s="36"/>
      <c r="LK207" s="36"/>
      <c r="LL207" s="36"/>
      <c r="LM207" s="36"/>
      <c r="LN207" s="36"/>
      <c r="LO207" s="36"/>
      <c r="LP207" s="36"/>
      <c r="LQ207" s="36"/>
      <c r="LR207" s="36"/>
      <c r="LS207" s="36"/>
      <c r="LT207" s="36"/>
      <c r="LU207" s="36"/>
      <c r="LV207" s="36"/>
      <c r="LW207" s="36"/>
      <c r="LX207" s="36"/>
      <c r="LY207" s="36"/>
      <c r="LZ207" s="36"/>
      <c r="MA207" s="36"/>
      <c r="MB207" s="36"/>
      <c r="MC207" s="36"/>
      <c r="MD207" s="36"/>
      <c r="ME207" s="36"/>
      <c r="MF207" s="36"/>
      <c r="MG207" s="36"/>
      <c r="MH207" s="36"/>
      <c r="MI207" s="36"/>
      <c r="MJ207" s="36"/>
      <c r="MK207" s="36"/>
      <c r="ML207" s="36"/>
      <c r="MM207" s="36"/>
      <c r="MN207" s="36"/>
      <c r="MO207" s="36"/>
      <c r="MP207" s="36"/>
      <c r="MQ207" s="36"/>
      <c r="MR207" s="36"/>
      <c r="MS207" s="36"/>
      <c r="MT207" s="36"/>
      <c r="MU207" s="36"/>
      <c r="MV207" s="36"/>
      <c r="MW207" s="36"/>
      <c r="MX207" s="36"/>
      <c r="MY207" s="36"/>
      <c r="MZ207" s="36"/>
      <c r="NA207" s="36"/>
      <c r="NB207" s="36"/>
      <c r="NC207" s="36"/>
      <c r="ND207" s="36"/>
      <c r="NE207" s="36"/>
      <c r="NF207" s="36"/>
      <c r="NG207" s="36"/>
      <c r="NH207" s="36"/>
      <c r="NI207" s="36"/>
      <c r="NJ207" s="36"/>
      <c r="NK207" s="36"/>
      <c r="NL207" s="36"/>
      <c r="NM207" s="36"/>
      <c r="NN207" s="36"/>
      <c r="NO207" s="36"/>
      <c r="NP207" s="36"/>
      <c r="NQ207" s="36"/>
      <c r="NR207" s="36"/>
      <c r="NS207" s="36"/>
      <c r="NT207" s="36"/>
      <c r="NU207" s="36"/>
      <c r="NV207" s="36"/>
      <c r="NW207" s="36"/>
      <c r="NX207" s="36"/>
      <c r="NY207" s="36"/>
      <c r="NZ207" s="36"/>
      <c r="OA207" s="36"/>
      <c r="OB207" s="36"/>
      <c r="OC207" s="36"/>
      <c r="OD207" s="36"/>
      <c r="OE207" s="36"/>
      <c r="OF207" s="36"/>
      <c r="OG207" s="36"/>
      <c r="OH207" s="36"/>
      <c r="OI207" s="36"/>
      <c r="OJ207" s="36"/>
      <c r="OK207" s="36"/>
      <c r="OL207" s="36"/>
      <c r="OM207" s="36"/>
      <c r="ON207" s="36"/>
      <c r="OO207" s="36"/>
      <c r="OP207" s="36"/>
      <c r="OQ207" s="36"/>
      <c r="OR207" s="36"/>
      <c r="OS207" s="36"/>
      <c r="OT207" s="36"/>
      <c r="OU207" s="36"/>
      <c r="OV207" s="36"/>
      <c r="OW207" s="36"/>
      <c r="OX207" s="36"/>
      <c r="OY207" s="36"/>
      <c r="OZ207" s="36"/>
      <c r="PA207" s="36"/>
      <c r="PB207" s="36"/>
      <c r="PC207" s="36"/>
      <c r="PD207" s="36"/>
      <c r="PE207" s="36"/>
      <c r="PF207" s="36"/>
      <c r="PG207" s="36"/>
      <c r="PH207" s="36"/>
      <c r="PI207" s="36"/>
      <c r="PJ207" s="36"/>
      <c r="PK207" s="36"/>
      <c r="PL207" s="36"/>
      <c r="PM207" s="36"/>
      <c r="PN207" s="36"/>
      <c r="PO207" s="36"/>
      <c r="PP207" s="36"/>
      <c r="PQ207" s="36"/>
      <c r="PR207" s="36"/>
      <c r="PS207" s="36"/>
      <c r="PT207" s="36"/>
      <c r="PU207" s="36"/>
      <c r="PV207" s="36"/>
      <c r="PW207" s="36"/>
      <c r="PX207" s="36"/>
      <c r="PY207" s="36"/>
      <c r="PZ207" s="36"/>
      <c r="QA207" s="36"/>
      <c r="QB207" s="36"/>
      <c r="QC207" s="36"/>
      <c r="QD207" s="36"/>
      <c r="QE207" s="36"/>
      <c r="QF207" s="36"/>
      <c r="QG207" s="36"/>
      <c r="QH207" s="36"/>
      <c r="QI207" s="36"/>
      <c r="QJ207" s="36"/>
      <c r="QK207" s="36"/>
      <c r="QL207" s="36"/>
      <c r="QM207" s="36"/>
      <c r="QN207" s="36"/>
      <c r="QO207" s="36"/>
      <c r="QP207" s="36"/>
      <c r="QQ207" s="36"/>
      <c r="QR207" s="36"/>
      <c r="QS207" s="36"/>
      <c r="QT207" s="36"/>
      <c r="QU207" s="36"/>
      <c r="QV207" s="36"/>
      <c r="QW207" s="36"/>
      <c r="QX207" s="36"/>
      <c r="QY207" s="36"/>
      <c r="QZ207" s="36"/>
      <c r="RA207" s="36"/>
      <c r="RB207" s="36"/>
      <c r="RC207" s="36"/>
      <c r="RD207" s="36"/>
      <c r="RE207" s="36"/>
      <c r="RF207" s="36"/>
      <c r="RG207" s="36"/>
      <c r="RH207" s="36"/>
      <c r="RI207" s="36"/>
      <c r="RJ207" s="36"/>
      <c r="RK207" s="36"/>
      <c r="RL207" s="36"/>
      <c r="RM207" s="36"/>
      <c r="RN207" s="36"/>
      <c r="RO207" s="36"/>
      <c r="RP207" s="36"/>
      <c r="RQ207" s="36"/>
      <c r="RR207" s="36"/>
      <c r="RS207" s="36"/>
      <c r="RT207" s="36"/>
      <c r="RU207" s="36"/>
      <c r="RV207" s="36"/>
      <c r="RW207" s="36"/>
      <c r="RX207" s="36"/>
      <c r="RY207" s="36"/>
      <c r="RZ207" s="36"/>
      <c r="SA207" s="36"/>
      <c r="SB207" s="36"/>
      <c r="SC207" s="36"/>
      <c r="SD207" s="36"/>
      <c r="SE207" s="36"/>
      <c r="SF207" s="36"/>
      <c r="SG207" s="36"/>
      <c r="SH207" s="36"/>
      <c r="SI207" s="36"/>
      <c r="SJ207" s="36"/>
      <c r="SK207" s="36"/>
      <c r="SL207" s="36"/>
      <c r="SM207" s="36"/>
      <c r="SN207" s="36"/>
      <c r="SO207" s="36"/>
      <c r="SP207" s="36"/>
      <c r="SQ207" s="36"/>
      <c r="SR207" s="36"/>
      <c r="SS207" s="36"/>
      <c r="ST207" s="36"/>
      <c r="SU207" s="36"/>
      <c r="SV207" s="36"/>
      <c r="SW207" s="36"/>
      <c r="SX207" s="36"/>
      <c r="SY207" s="36"/>
      <c r="SZ207" s="36"/>
      <c r="TA207" s="36"/>
      <c r="TB207" s="36"/>
      <c r="TC207" s="36"/>
      <c r="TD207" s="36"/>
      <c r="TE207" s="36"/>
      <c r="TF207" s="36"/>
      <c r="TG207" s="36"/>
      <c r="TH207" s="36"/>
      <c r="TI207" s="36"/>
      <c r="TJ207" s="36"/>
      <c r="TK207" s="36"/>
      <c r="TL207" s="36"/>
      <c r="TM207" s="36"/>
      <c r="TN207" s="36"/>
      <c r="TO207" s="36"/>
      <c r="TP207" s="36"/>
      <c r="TQ207" s="36"/>
      <c r="TR207" s="36"/>
      <c r="TS207" s="36"/>
      <c r="TT207" s="36"/>
      <c r="TU207" s="36"/>
      <c r="TV207" s="36"/>
      <c r="TW207" s="36"/>
      <c r="TX207" s="36"/>
      <c r="TY207" s="36"/>
      <c r="TZ207" s="36"/>
      <c r="UA207" s="36"/>
      <c r="UB207" s="36"/>
      <c r="UC207" s="36"/>
      <c r="UD207" s="36"/>
      <c r="UE207" s="36"/>
      <c r="UF207" s="36"/>
      <c r="UG207" s="36"/>
      <c r="UH207" s="36"/>
      <c r="UI207" s="36"/>
      <c r="UJ207" s="36"/>
      <c r="UK207" s="36"/>
      <c r="UL207" s="36"/>
      <c r="UM207" s="36"/>
      <c r="UN207" s="36"/>
      <c r="UO207" s="36"/>
      <c r="UP207" s="36"/>
      <c r="UQ207" s="36"/>
      <c r="UR207" s="36"/>
      <c r="US207" s="36"/>
      <c r="UT207" s="36"/>
      <c r="UU207" s="36"/>
      <c r="UV207" s="36"/>
      <c r="UW207" s="36"/>
      <c r="UX207" s="36"/>
      <c r="UY207" s="36"/>
      <c r="UZ207" s="36"/>
      <c r="VA207" s="36"/>
      <c r="VB207" s="36"/>
      <c r="VC207" s="36"/>
      <c r="VD207" s="36"/>
      <c r="VE207" s="36"/>
      <c r="VF207" s="36"/>
      <c r="VG207" s="36"/>
      <c r="VH207" s="36"/>
      <c r="VI207" s="36"/>
      <c r="VJ207" s="36"/>
      <c r="VK207" s="36"/>
      <c r="VL207" s="36"/>
      <c r="VM207" s="36"/>
      <c r="VN207" s="36"/>
      <c r="VO207" s="36"/>
      <c r="VP207" s="36"/>
      <c r="VQ207" s="36"/>
      <c r="VR207" s="36"/>
      <c r="VS207" s="36"/>
      <c r="VT207" s="36"/>
      <c r="VU207" s="36"/>
      <c r="VV207" s="36"/>
      <c r="VW207" s="36"/>
      <c r="VX207" s="36"/>
      <c r="VY207" s="36"/>
      <c r="VZ207" s="36"/>
      <c r="WA207" s="36"/>
      <c r="WB207" s="36"/>
      <c r="WC207" s="36"/>
      <c r="WD207" s="36"/>
      <c r="WE207" s="36"/>
      <c r="WF207" s="36"/>
      <c r="WG207" s="36"/>
      <c r="WH207" s="36"/>
      <c r="WI207" s="36"/>
      <c r="WJ207" s="36"/>
      <c r="WK207" s="36"/>
      <c r="WL207" s="36"/>
      <c r="WM207" s="36"/>
      <c r="WN207" s="36"/>
      <c r="WO207" s="36"/>
      <c r="WP207" s="36"/>
      <c r="WQ207" s="36"/>
      <c r="WR207" s="36"/>
      <c r="WS207" s="36"/>
      <c r="WT207" s="36"/>
      <c r="WU207" s="36"/>
      <c r="WV207" s="36"/>
      <c r="WW207" s="36"/>
      <c r="WX207" s="36"/>
      <c r="WY207" s="36"/>
      <c r="WZ207" s="36"/>
      <c r="XA207" s="36"/>
      <c r="XB207" s="36"/>
      <c r="XC207" s="36"/>
      <c r="XD207" s="36"/>
      <c r="XE207" s="36"/>
      <c r="XF207" s="36"/>
      <c r="XG207" s="36"/>
      <c r="XH207" s="36"/>
      <c r="XI207" s="36"/>
      <c r="XJ207" s="36"/>
      <c r="XK207" s="36"/>
      <c r="XL207" s="36"/>
      <c r="XM207" s="36"/>
      <c r="XN207" s="36"/>
      <c r="XO207" s="36"/>
      <c r="XP207" s="36"/>
      <c r="XQ207" s="36"/>
      <c r="XR207" s="36"/>
      <c r="XS207" s="36"/>
      <c r="XT207" s="36"/>
      <c r="XU207" s="36"/>
      <c r="XV207" s="36"/>
      <c r="XW207" s="36"/>
      <c r="XX207" s="36"/>
      <c r="XY207" s="36"/>
      <c r="XZ207" s="36"/>
      <c r="YA207" s="36"/>
      <c r="YB207" s="36"/>
      <c r="YC207" s="36"/>
      <c r="YD207" s="36"/>
      <c r="YE207" s="36"/>
      <c r="YF207" s="36"/>
      <c r="YG207" s="36"/>
      <c r="YH207" s="36"/>
      <c r="YI207" s="36"/>
      <c r="YJ207" s="36"/>
      <c r="YK207" s="36"/>
      <c r="YL207" s="36"/>
      <c r="YM207" s="36"/>
      <c r="YN207" s="36"/>
      <c r="YO207" s="36"/>
      <c r="YP207" s="36"/>
      <c r="YQ207" s="36"/>
      <c r="YR207" s="36"/>
      <c r="YS207" s="36"/>
    </row>
    <row r="208" spans="1:669" ht="15" customHeight="1" x14ac:dyDescent="0.25">
      <c r="A208" s="23" t="s">
        <v>151</v>
      </c>
      <c r="B208" s="18" t="s">
        <v>16</v>
      </c>
      <c r="C208" s="43" t="s">
        <v>70</v>
      </c>
      <c r="D208" s="43" t="s">
        <v>207</v>
      </c>
      <c r="E208" s="45">
        <v>44564</v>
      </c>
      <c r="F208" s="8" t="s">
        <v>106</v>
      </c>
      <c r="G208" s="142">
        <v>45000</v>
      </c>
      <c r="H208" s="142">
        <v>1291.5</v>
      </c>
      <c r="I208" s="142">
        <v>1148.33</v>
      </c>
      <c r="J208" s="142">
        <v>1368</v>
      </c>
      <c r="K208" s="142">
        <v>25</v>
      </c>
      <c r="L208" s="142">
        <v>3832.83</v>
      </c>
      <c r="M208" s="142">
        <v>41167.17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  <c r="IP208" s="36"/>
      <c r="IQ208" s="36"/>
      <c r="IR208" s="36"/>
      <c r="IS208" s="36"/>
      <c r="IT208" s="36"/>
      <c r="IU208" s="36"/>
      <c r="IV208" s="36"/>
      <c r="IW208" s="36"/>
      <c r="IX208" s="36"/>
      <c r="IY208" s="36"/>
      <c r="IZ208" s="36"/>
      <c r="JA208" s="36"/>
      <c r="JB208" s="36"/>
      <c r="JC208" s="36"/>
      <c r="JD208" s="36"/>
      <c r="JE208" s="36"/>
      <c r="JF208" s="36"/>
      <c r="JG208" s="36"/>
      <c r="JH208" s="36"/>
      <c r="JI208" s="36"/>
      <c r="JJ208" s="36"/>
      <c r="JK208" s="36"/>
      <c r="JL208" s="36"/>
      <c r="JM208" s="36"/>
      <c r="JN208" s="36"/>
      <c r="JO208" s="36"/>
      <c r="JP208" s="36"/>
      <c r="JQ208" s="36"/>
      <c r="JR208" s="36"/>
      <c r="JS208" s="36"/>
      <c r="JT208" s="36"/>
      <c r="JU208" s="36"/>
      <c r="JV208" s="36"/>
      <c r="JW208" s="36"/>
      <c r="JX208" s="36"/>
      <c r="JY208" s="36"/>
      <c r="JZ208" s="36"/>
      <c r="KA208" s="36"/>
      <c r="KB208" s="36"/>
      <c r="KC208" s="36"/>
      <c r="KD208" s="36"/>
      <c r="KE208" s="36"/>
      <c r="KF208" s="36"/>
      <c r="KG208" s="36"/>
      <c r="KH208" s="36"/>
      <c r="KI208" s="36"/>
      <c r="KJ208" s="36"/>
      <c r="KK208" s="36"/>
      <c r="KL208" s="36"/>
      <c r="KM208" s="36"/>
      <c r="KN208" s="36"/>
      <c r="KO208" s="36"/>
      <c r="KP208" s="36"/>
      <c r="KQ208" s="36"/>
      <c r="KR208" s="36"/>
      <c r="KS208" s="36"/>
      <c r="KT208" s="36"/>
      <c r="KU208" s="36"/>
      <c r="KV208" s="36"/>
      <c r="KW208" s="36"/>
      <c r="KX208" s="36"/>
      <c r="KY208" s="36"/>
      <c r="KZ208" s="36"/>
      <c r="LA208" s="36"/>
      <c r="LB208" s="36"/>
      <c r="LC208" s="36"/>
      <c r="LD208" s="36"/>
      <c r="LE208" s="36"/>
      <c r="LF208" s="36"/>
      <c r="LG208" s="36"/>
      <c r="LH208" s="36"/>
      <c r="LI208" s="36"/>
      <c r="LJ208" s="36"/>
      <c r="LK208" s="36"/>
      <c r="LL208" s="36"/>
      <c r="LM208" s="36"/>
      <c r="LN208" s="36"/>
      <c r="LO208" s="36"/>
      <c r="LP208" s="36"/>
      <c r="LQ208" s="36"/>
      <c r="LR208" s="36"/>
      <c r="LS208" s="36"/>
      <c r="LT208" s="36"/>
      <c r="LU208" s="36"/>
      <c r="LV208" s="36"/>
      <c r="LW208" s="36"/>
      <c r="LX208" s="36"/>
      <c r="LY208" s="36"/>
      <c r="LZ208" s="36"/>
      <c r="MA208" s="36"/>
      <c r="MB208" s="36"/>
      <c r="MC208" s="36"/>
      <c r="MD208" s="36"/>
      <c r="ME208" s="36"/>
      <c r="MF208" s="36"/>
      <c r="MG208" s="36"/>
      <c r="MH208" s="36"/>
      <c r="MI208" s="36"/>
      <c r="MJ208" s="36"/>
      <c r="MK208" s="36"/>
      <c r="ML208" s="36"/>
      <c r="MM208" s="36"/>
      <c r="MN208" s="36"/>
      <c r="MO208" s="36"/>
      <c r="MP208" s="36"/>
      <c r="MQ208" s="36"/>
      <c r="MR208" s="36"/>
      <c r="MS208" s="36"/>
      <c r="MT208" s="36"/>
      <c r="MU208" s="36"/>
      <c r="MV208" s="36"/>
      <c r="MW208" s="36"/>
      <c r="MX208" s="36"/>
      <c r="MY208" s="36"/>
      <c r="MZ208" s="36"/>
      <c r="NA208" s="36"/>
      <c r="NB208" s="36"/>
      <c r="NC208" s="36"/>
      <c r="ND208" s="36"/>
      <c r="NE208" s="36"/>
      <c r="NF208" s="36"/>
      <c r="NG208" s="36"/>
      <c r="NH208" s="36"/>
      <c r="NI208" s="36"/>
      <c r="NJ208" s="36"/>
      <c r="NK208" s="36"/>
      <c r="NL208" s="36"/>
      <c r="NM208" s="36"/>
      <c r="NN208" s="36"/>
      <c r="NO208" s="36"/>
      <c r="NP208" s="36"/>
      <c r="NQ208" s="36"/>
      <c r="NR208" s="36"/>
      <c r="NS208" s="36"/>
      <c r="NT208" s="36"/>
      <c r="NU208" s="36"/>
      <c r="NV208" s="36"/>
      <c r="NW208" s="36"/>
      <c r="NX208" s="36"/>
      <c r="NY208" s="36"/>
      <c r="NZ208" s="36"/>
      <c r="OA208" s="36"/>
      <c r="OB208" s="36"/>
      <c r="OC208" s="36"/>
      <c r="OD208" s="36"/>
      <c r="OE208" s="36"/>
      <c r="OF208" s="36"/>
      <c r="OG208" s="36"/>
      <c r="OH208" s="36"/>
      <c r="OI208" s="36"/>
      <c r="OJ208" s="36"/>
      <c r="OK208" s="36"/>
      <c r="OL208" s="36"/>
      <c r="OM208" s="36"/>
      <c r="ON208" s="36"/>
      <c r="OO208" s="36"/>
      <c r="OP208" s="36"/>
      <c r="OQ208" s="36"/>
      <c r="OR208" s="36"/>
      <c r="OS208" s="36"/>
      <c r="OT208" s="36"/>
      <c r="OU208" s="36"/>
      <c r="OV208" s="36"/>
      <c r="OW208" s="36"/>
      <c r="OX208" s="36"/>
      <c r="OY208" s="36"/>
      <c r="OZ208" s="36"/>
      <c r="PA208" s="36"/>
      <c r="PB208" s="36"/>
      <c r="PC208" s="36"/>
      <c r="PD208" s="36"/>
      <c r="PE208" s="36"/>
      <c r="PF208" s="36"/>
      <c r="PG208" s="36"/>
      <c r="PH208" s="36"/>
      <c r="PI208" s="36"/>
      <c r="PJ208" s="36"/>
      <c r="PK208" s="36"/>
      <c r="PL208" s="36"/>
      <c r="PM208" s="36"/>
      <c r="PN208" s="36"/>
      <c r="PO208" s="36"/>
      <c r="PP208" s="36"/>
      <c r="PQ208" s="36"/>
      <c r="PR208" s="36"/>
      <c r="PS208" s="36"/>
      <c r="PT208" s="36"/>
      <c r="PU208" s="36"/>
      <c r="PV208" s="36"/>
      <c r="PW208" s="36"/>
      <c r="PX208" s="36"/>
      <c r="PY208" s="36"/>
      <c r="PZ208" s="36"/>
      <c r="QA208" s="36"/>
      <c r="QB208" s="36"/>
      <c r="QC208" s="36"/>
      <c r="QD208" s="36"/>
      <c r="QE208" s="36"/>
      <c r="QF208" s="36"/>
      <c r="QG208" s="36"/>
      <c r="QH208" s="36"/>
      <c r="QI208" s="36"/>
      <c r="QJ208" s="36"/>
      <c r="QK208" s="36"/>
      <c r="QL208" s="36"/>
      <c r="QM208" s="36"/>
      <c r="QN208" s="36"/>
      <c r="QO208" s="36"/>
      <c r="QP208" s="36"/>
      <c r="QQ208" s="36"/>
      <c r="QR208" s="36"/>
      <c r="QS208" s="36"/>
      <c r="QT208" s="36"/>
      <c r="QU208" s="36"/>
      <c r="QV208" s="36"/>
      <c r="QW208" s="36"/>
      <c r="QX208" s="36"/>
      <c r="QY208" s="36"/>
      <c r="QZ208" s="36"/>
      <c r="RA208" s="36"/>
      <c r="RB208" s="36"/>
      <c r="RC208" s="36"/>
      <c r="RD208" s="36"/>
      <c r="RE208" s="36"/>
      <c r="RF208" s="36"/>
      <c r="RG208" s="36"/>
      <c r="RH208" s="36"/>
      <c r="RI208" s="36"/>
      <c r="RJ208" s="36"/>
      <c r="RK208" s="36"/>
      <c r="RL208" s="36"/>
      <c r="RM208" s="36"/>
      <c r="RN208" s="36"/>
      <c r="RO208" s="36"/>
      <c r="RP208" s="36"/>
      <c r="RQ208" s="36"/>
      <c r="RR208" s="36"/>
      <c r="RS208" s="36"/>
      <c r="RT208" s="36"/>
      <c r="RU208" s="36"/>
      <c r="RV208" s="36"/>
      <c r="RW208" s="36"/>
      <c r="RX208" s="36"/>
      <c r="RY208" s="36"/>
      <c r="RZ208" s="36"/>
      <c r="SA208" s="36"/>
      <c r="SB208" s="36"/>
      <c r="SC208" s="36"/>
      <c r="SD208" s="36"/>
      <c r="SE208" s="36"/>
      <c r="SF208" s="36"/>
      <c r="SG208" s="36"/>
      <c r="SH208" s="36"/>
      <c r="SI208" s="36"/>
      <c r="SJ208" s="36"/>
      <c r="SK208" s="36"/>
      <c r="SL208" s="36"/>
      <c r="SM208" s="36"/>
      <c r="SN208" s="36"/>
      <c r="SO208" s="36"/>
      <c r="SP208" s="36"/>
      <c r="SQ208" s="36"/>
      <c r="SR208" s="36"/>
      <c r="SS208" s="36"/>
      <c r="ST208" s="36"/>
      <c r="SU208" s="36"/>
      <c r="SV208" s="36"/>
      <c r="SW208" s="36"/>
      <c r="SX208" s="36"/>
      <c r="SY208" s="36"/>
      <c r="SZ208" s="36"/>
      <c r="TA208" s="36"/>
      <c r="TB208" s="36"/>
      <c r="TC208" s="36"/>
      <c r="TD208" s="36"/>
      <c r="TE208" s="36"/>
      <c r="TF208" s="36"/>
      <c r="TG208" s="36"/>
      <c r="TH208" s="36"/>
      <c r="TI208" s="36"/>
      <c r="TJ208" s="36"/>
      <c r="TK208" s="36"/>
      <c r="TL208" s="36"/>
      <c r="TM208" s="36"/>
      <c r="TN208" s="36"/>
      <c r="TO208" s="36"/>
      <c r="TP208" s="36"/>
      <c r="TQ208" s="36"/>
      <c r="TR208" s="36"/>
      <c r="TS208" s="36"/>
      <c r="TT208" s="36"/>
      <c r="TU208" s="36"/>
      <c r="TV208" s="36"/>
      <c r="TW208" s="36"/>
      <c r="TX208" s="36"/>
      <c r="TY208" s="36"/>
      <c r="TZ208" s="36"/>
      <c r="UA208" s="36"/>
      <c r="UB208" s="36"/>
      <c r="UC208" s="36"/>
      <c r="UD208" s="36"/>
      <c r="UE208" s="36"/>
      <c r="UF208" s="36"/>
      <c r="UG208" s="36"/>
      <c r="UH208" s="36"/>
      <c r="UI208" s="36"/>
      <c r="UJ208" s="36"/>
      <c r="UK208" s="36"/>
      <c r="UL208" s="36"/>
      <c r="UM208" s="36"/>
      <c r="UN208" s="36"/>
      <c r="UO208" s="36"/>
      <c r="UP208" s="36"/>
      <c r="UQ208" s="36"/>
      <c r="UR208" s="36"/>
      <c r="US208" s="36"/>
      <c r="UT208" s="36"/>
      <c r="UU208" s="36"/>
      <c r="UV208" s="36"/>
      <c r="UW208" s="36"/>
      <c r="UX208" s="36"/>
      <c r="UY208" s="36"/>
      <c r="UZ208" s="36"/>
      <c r="VA208" s="36"/>
      <c r="VB208" s="36"/>
      <c r="VC208" s="36"/>
      <c r="VD208" s="36"/>
      <c r="VE208" s="36"/>
      <c r="VF208" s="36"/>
      <c r="VG208" s="36"/>
      <c r="VH208" s="36"/>
      <c r="VI208" s="36"/>
      <c r="VJ208" s="36"/>
      <c r="VK208" s="36"/>
      <c r="VL208" s="36"/>
      <c r="VM208" s="36"/>
      <c r="VN208" s="36"/>
      <c r="VO208" s="36"/>
      <c r="VP208" s="36"/>
      <c r="VQ208" s="36"/>
      <c r="VR208" s="36"/>
      <c r="VS208" s="36"/>
      <c r="VT208" s="36"/>
      <c r="VU208" s="36"/>
      <c r="VV208" s="36"/>
      <c r="VW208" s="36"/>
      <c r="VX208" s="36"/>
      <c r="VY208" s="36"/>
      <c r="VZ208" s="36"/>
      <c r="WA208" s="36"/>
      <c r="WB208" s="36"/>
      <c r="WC208" s="36"/>
      <c r="WD208" s="36"/>
      <c r="WE208" s="36"/>
      <c r="WF208" s="36"/>
      <c r="WG208" s="36"/>
      <c r="WH208" s="36"/>
      <c r="WI208" s="36"/>
      <c r="WJ208" s="36"/>
      <c r="WK208" s="36"/>
      <c r="WL208" s="36"/>
      <c r="WM208" s="36"/>
      <c r="WN208" s="36"/>
      <c r="WO208" s="36"/>
      <c r="WP208" s="36"/>
      <c r="WQ208" s="36"/>
      <c r="WR208" s="36"/>
      <c r="WS208" s="36"/>
      <c r="WT208" s="36"/>
      <c r="WU208" s="36"/>
      <c r="WV208" s="36"/>
      <c r="WW208" s="36"/>
      <c r="WX208" s="36"/>
      <c r="WY208" s="36"/>
      <c r="WZ208" s="36"/>
      <c r="XA208" s="36"/>
      <c r="XB208" s="36"/>
      <c r="XC208" s="36"/>
      <c r="XD208" s="36"/>
      <c r="XE208" s="36"/>
      <c r="XF208" s="36"/>
      <c r="XG208" s="36"/>
      <c r="XH208" s="36"/>
      <c r="XI208" s="36"/>
      <c r="XJ208" s="36"/>
      <c r="XK208" s="36"/>
      <c r="XL208" s="36"/>
      <c r="XM208" s="36"/>
      <c r="XN208" s="36"/>
      <c r="XO208" s="36"/>
      <c r="XP208" s="36"/>
      <c r="XQ208" s="36"/>
      <c r="XR208" s="36"/>
      <c r="XS208" s="36"/>
      <c r="XT208" s="36"/>
      <c r="XU208" s="36"/>
      <c r="XV208" s="36"/>
      <c r="XW208" s="36"/>
      <c r="XX208" s="36"/>
      <c r="XY208" s="36"/>
      <c r="XZ208" s="36"/>
      <c r="YA208" s="36"/>
      <c r="YB208" s="36"/>
      <c r="YC208" s="36"/>
      <c r="YD208" s="36"/>
      <c r="YE208" s="36"/>
      <c r="YF208" s="36"/>
      <c r="YG208" s="36"/>
      <c r="YH208" s="36"/>
      <c r="YI208" s="36"/>
      <c r="YJ208" s="36"/>
      <c r="YK208" s="36"/>
      <c r="YL208" s="36"/>
      <c r="YM208" s="36"/>
      <c r="YN208" s="36"/>
      <c r="YO208" s="36"/>
      <c r="YP208" s="36"/>
      <c r="YQ208" s="36"/>
      <c r="YR208" s="36"/>
      <c r="YS208" s="36"/>
    </row>
    <row r="209" spans="1:669" s="29" customFormat="1" ht="12.75" customHeight="1" x14ac:dyDescent="0.25">
      <c r="A209" s="23" t="s">
        <v>21</v>
      </c>
      <c r="B209" s="18" t="s">
        <v>16</v>
      </c>
      <c r="C209" s="43" t="s">
        <v>70</v>
      </c>
      <c r="D209" s="43" t="s">
        <v>207</v>
      </c>
      <c r="E209" s="45">
        <v>44440</v>
      </c>
      <c r="F209" s="8" t="s">
        <v>106</v>
      </c>
      <c r="G209" s="142">
        <v>45000</v>
      </c>
      <c r="H209" s="142">
        <v>1291.5</v>
      </c>
      <c r="I209" s="142">
        <v>1148.33</v>
      </c>
      <c r="J209" s="142">
        <v>1368</v>
      </c>
      <c r="K209" s="142">
        <v>25</v>
      </c>
      <c r="L209" s="142">
        <v>3832.83</v>
      </c>
      <c r="M209" s="142">
        <v>41167.17</v>
      </c>
    </row>
    <row r="210" spans="1:669" ht="12.75" customHeight="1" x14ac:dyDescent="0.25">
      <c r="A210" s="23" t="s">
        <v>128</v>
      </c>
      <c r="B210" s="18" t="s">
        <v>122</v>
      </c>
      <c r="C210" s="43" t="s">
        <v>70</v>
      </c>
      <c r="D210" s="43" t="s">
        <v>207</v>
      </c>
      <c r="E210" s="45">
        <v>44593</v>
      </c>
      <c r="F210" s="8" t="s">
        <v>106</v>
      </c>
      <c r="G210" s="142">
        <v>70000</v>
      </c>
      <c r="H210" s="142">
        <v>2009</v>
      </c>
      <c r="I210" s="142">
        <v>5368.48</v>
      </c>
      <c r="J210" s="142">
        <v>2128</v>
      </c>
      <c r="K210" s="142">
        <v>1375</v>
      </c>
      <c r="L210" s="142">
        <v>10880.48</v>
      </c>
      <c r="M210" s="142">
        <v>59119.519999999997</v>
      </c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</row>
    <row r="211" spans="1:669" s="119" customFormat="1" ht="12.75" customHeight="1" x14ac:dyDescent="0.25">
      <c r="A211" s="23" t="s">
        <v>129</v>
      </c>
      <c r="B211" s="18" t="s">
        <v>130</v>
      </c>
      <c r="C211" s="43" t="s">
        <v>70</v>
      </c>
      <c r="D211" s="43" t="s">
        <v>207</v>
      </c>
      <c r="E211" s="45">
        <v>44594</v>
      </c>
      <c r="F211" s="8" t="s">
        <v>106</v>
      </c>
      <c r="G211" s="142">
        <v>45000</v>
      </c>
      <c r="H211" s="142">
        <v>1291.5</v>
      </c>
      <c r="I211" s="142">
        <v>1148.33</v>
      </c>
      <c r="J211" s="142">
        <v>1368</v>
      </c>
      <c r="K211" s="142">
        <v>25</v>
      </c>
      <c r="L211" s="142">
        <v>3832.83</v>
      </c>
      <c r="M211" s="142">
        <v>41167.17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  <c r="IX211" s="29"/>
      <c r="IY211" s="29"/>
      <c r="IZ211" s="29"/>
      <c r="JA211" s="29"/>
      <c r="JB211" s="29"/>
      <c r="JC211" s="29"/>
      <c r="JD211" s="29"/>
      <c r="JE211" s="29"/>
      <c r="JF211" s="29"/>
      <c r="JG211" s="29"/>
      <c r="JH211" s="29"/>
      <c r="JI211" s="29"/>
      <c r="JJ211" s="29"/>
      <c r="JK211" s="29"/>
      <c r="JL211" s="29"/>
      <c r="JM211" s="29"/>
      <c r="JN211" s="29"/>
      <c r="JO211" s="29"/>
      <c r="JP211" s="29"/>
      <c r="JQ211" s="29"/>
      <c r="JR211" s="29"/>
      <c r="JS211" s="29"/>
      <c r="JT211" s="29"/>
      <c r="JU211" s="29"/>
      <c r="JV211" s="29"/>
      <c r="JW211" s="29"/>
      <c r="JX211" s="29"/>
      <c r="JY211" s="29"/>
      <c r="JZ211" s="29"/>
      <c r="KA211" s="29"/>
      <c r="KB211" s="29"/>
      <c r="KC211" s="29"/>
      <c r="KD211" s="29"/>
      <c r="KE211" s="29"/>
      <c r="KF211" s="29"/>
      <c r="KG211" s="29"/>
      <c r="KH211" s="29"/>
      <c r="KI211" s="29"/>
      <c r="KJ211" s="29"/>
      <c r="KK211" s="29"/>
      <c r="KL211" s="29"/>
      <c r="KM211" s="29"/>
      <c r="KN211" s="29"/>
      <c r="KO211" s="29"/>
      <c r="KP211" s="29"/>
      <c r="KQ211" s="29"/>
      <c r="KR211" s="29"/>
      <c r="KS211" s="29"/>
      <c r="KT211" s="29"/>
      <c r="KU211" s="29"/>
      <c r="KV211" s="29"/>
      <c r="KW211" s="29"/>
      <c r="KX211" s="29"/>
      <c r="KY211" s="29"/>
      <c r="KZ211" s="29"/>
      <c r="LA211" s="29"/>
      <c r="LB211" s="29"/>
      <c r="LC211" s="29"/>
      <c r="LD211" s="29"/>
      <c r="LE211" s="29"/>
      <c r="LF211" s="29"/>
      <c r="LG211" s="29"/>
      <c r="LH211" s="29"/>
      <c r="LI211" s="29"/>
      <c r="LJ211" s="29"/>
      <c r="LK211" s="29"/>
      <c r="LL211" s="29"/>
      <c r="LM211" s="29"/>
      <c r="LN211" s="29"/>
      <c r="LO211" s="29"/>
      <c r="LP211" s="29"/>
      <c r="LQ211" s="29"/>
      <c r="LR211" s="29"/>
      <c r="LS211" s="29"/>
      <c r="LT211" s="29"/>
      <c r="LU211" s="29"/>
      <c r="LV211" s="29"/>
      <c r="LW211" s="29"/>
      <c r="LX211" s="29"/>
      <c r="LY211" s="29"/>
      <c r="LZ211" s="29"/>
      <c r="MA211" s="29"/>
      <c r="MB211" s="29"/>
      <c r="MC211" s="29"/>
      <c r="MD211" s="29"/>
      <c r="ME211" s="29"/>
      <c r="MF211" s="29"/>
      <c r="MG211" s="29"/>
      <c r="MH211" s="29"/>
      <c r="MI211" s="29"/>
      <c r="MJ211" s="29"/>
      <c r="MK211" s="29"/>
      <c r="ML211" s="29"/>
      <c r="MM211" s="29"/>
      <c r="MN211" s="29"/>
      <c r="MO211" s="29"/>
      <c r="MP211" s="29"/>
      <c r="MQ211" s="29"/>
      <c r="MR211" s="29"/>
      <c r="MS211" s="29"/>
      <c r="MT211" s="29"/>
      <c r="MU211" s="29"/>
      <c r="MV211" s="29"/>
      <c r="MW211" s="29"/>
      <c r="MX211" s="29"/>
      <c r="MY211" s="29"/>
      <c r="MZ211" s="29"/>
      <c r="NA211" s="29"/>
      <c r="NB211" s="29"/>
      <c r="NC211" s="29"/>
      <c r="ND211" s="29"/>
      <c r="NE211" s="29"/>
      <c r="NF211" s="29"/>
      <c r="NG211" s="29"/>
      <c r="NH211" s="29"/>
      <c r="NI211" s="29"/>
      <c r="NJ211" s="29"/>
      <c r="NK211" s="29"/>
      <c r="NL211" s="29"/>
      <c r="NM211" s="29"/>
      <c r="NN211" s="29"/>
      <c r="NO211" s="29"/>
      <c r="NP211" s="29"/>
      <c r="NQ211" s="29"/>
      <c r="NR211" s="29"/>
      <c r="NS211" s="29"/>
      <c r="NT211" s="29"/>
      <c r="NU211" s="29"/>
      <c r="NV211" s="29"/>
      <c r="NW211" s="29"/>
      <c r="NX211" s="29"/>
      <c r="NY211" s="29"/>
      <c r="NZ211" s="29"/>
      <c r="OA211" s="29"/>
      <c r="OB211" s="29"/>
      <c r="OC211" s="29"/>
      <c r="OD211" s="29"/>
      <c r="OE211" s="29"/>
      <c r="OF211" s="29"/>
      <c r="OG211" s="29"/>
      <c r="OH211" s="29"/>
      <c r="OI211" s="29"/>
      <c r="OJ211" s="29"/>
      <c r="OK211" s="29"/>
      <c r="OL211" s="29"/>
      <c r="OM211" s="29"/>
      <c r="ON211" s="29"/>
      <c r="OO211" s="29"/>
      <c r="OP211" s="29"/>
      <c r="OQ211" s="29"/>
      <c r="OR211" s="29"/>
      <c r="OS211" s="29"/>
      <c r="OT211" s="29"/>
      <c r="OU211" s="29"/>
      <c r="OV211" s="29"/>
      <c r="OW211" s="29"/>
      <c r="OX211" s="29"/>
      <c r="OY211" s="29"/>
      <c r="OZ211" s="29"/>
      <c r="PA211" s="29"/>
      <c r="PB211" s="29"/>
      <c r="PC211" s="29"/>
      <c r="PD211" s="29"/>
      <c r="PE211" s="29"/>
      <c r="PF211" s="29"/>
      <c r="PG211" s="29"/>
      <c r="PH211" s="29"/>
      <c r="PI211" s="29"/>
      <c r="PJ211" s="29"/>
      <c r="PK211" s="29"/>
      <c r="PL211" s="29"/>
      <c r="PM211" s="29"/>
      <c r="PN211" s="29"/>
      <c r="PO211" s="29"/>
      <c r="PP211" s="29"/>
      <c r="PQ211" s="29"/>
      <c r="PR211" s="29"/>
      <c r="PS211" s="29"/>
      <c r="PT211" s="29"/>
      <c r="PU211" s="29"/>
      <c r="PV211" s="29"/>
      <c r="PW211" s="29"/>
      <c r="PX211" s="29"/>
      <c r="PY211" s="29"/>
      <c r="PZ211" s="29"/>
      <c r="QA211" s="29"/>
      <c r="QB211" s="29"/>
      <c r="QC211" s="29"/>
      <c r="QD211" s="29"/>
      <c r="QE211" s="29"/>
      <c r="QF211" s="29"/>
      <c r="QG211" s="29"/>
      <c r="QH211" s="29"/>
      <c r="QI211" s="29"/>
      <c r="QJ211" s="29"/>
      <c r="QK211" s="29"/>
      <c r="QL211" s="29"/>
      <c r="QM211" s="29"/>
      <c r="QN211" s="29"/>
      <c r="QO211" s="29"/>
      <c r="QP211" s="29"/>
      <c r="QQ211" s="29"/>
      <c r="QR211" s="29"/>
      <c r="QS211" s="29"/>
      <c r="QT211" s="29"/>
      <c r="QU211" s="29"/>
      <c r="QV211" s="29"/>
      <c r="QW211" s="29"/>
      <c r="QX211" s="29"/>
      <c r="QY211" s="29"/>
      <c r="QZ211" s="29"/>
      <c r="RA211" s="29"/>
      <c r="RB211" s="29"/>
      <c r="RC211" s="29"/>
      <c r="RD211" s="29"/>
      <c r="RE211" s="29"/>
      <c r="RF211" s="29"/>
      <c r="RG211" s="29"/>
      <c r="RH211" s="29"/>
      <c r="RI211" s="29"/>
      <c r="RJ211" s="29"/>
      <c r="RK211" s="29"/>
      <c r="RL211" s="29"/>
      <c r="RM211" s="29"/>
      <c r="RN211" s="29"/>
      <c r="RO211" s="29"/>
      <c r="RP211" s="29"/>
      <c r="RQ211" s="29"/>
      <c r="RR211" s="29"/>
      <c r="RS211" s="29"/>
      <c r="RT211" s="29"/>
      <c r="RU211" s="29"/>
      <c r="RV211" s="29"/>
      <c r="RW211" s="29"/>
      <c r="RX211" s="29"/>
      <c r="RY211" s="29"/>
      <c r="RZ211" s="29"/>
      <c r="SA211" s="29"/>
      <c r="SB211" s="29"/>
      <c r="SC211" s="29"/>
      <c r="SD211" s="29"/>
      <c r="SE211" s="29"/>
      <c r="SF211" s="29"/>
      <c r="SG211" s="29"/>
      <c r="SH211" s="29"/>
      <c r="SI211" s="29"/>
      <c r="SJ211" s="29"/>
      <c r="SK211" s="29"/>
      <c r="SL211" s="29"/>
      <c r="SM211" s="29"/>
      <c r="SN211" s="29"/>
      <c r="SO211" s="29"/>
      <c r="SP211" s="29"/>
      <c r="SQ211" s="29"/>
      <c r="SR211" s="29"/>
      <c r="SS211" s="29"/>
      <c r="ST211" s="29"/>
      <c r="SU211" s="29"/>
      <c r="SV211" s="29"/>
      <c r="SW211" s="29"/>
      <c r="SX211" s="29"/>
      <c r="SY211" s="29"/>
      <c r="SZ211" s="29"/>
      <c r="TA211" s="29"/>
      <c r="TB211" s="29"/>
      <c r="TC211" s="29"/>
      <c r="TD211" s="29"/>
      <c r="TE211" s="29"/>
      <c r="TF211" s="29"/>
      <c r="TG211" s="29"/>
      <c r="TH211" s="29"/>
      <c r="TI211" s="29"/>
      <c r="TJ211" s="29"/>
      <c r="TK211" s="29"/>
      <c r="TL211" s="29"/>
      <c r="TM211" s="29"/>
      <c r="TN211" s="29"/>
      <c r="TO211" s="29"/>
      <c r="TP211" s="29"/>
      <c r="TQ211" s="29"/>
      <c r="TR211" s="29"/>
      <c r="TS211" s="29"/>
      <c r="TT211" s="29"/>
      <c r="TU211" s="29"/>
      <c r="TV211" s="29"/>
      <c r="TW211" s="29"/>
      <c r="TX211" s="29"/>
    </row>
    <row r="212" spans="1:669" s="30" customFormat="1" ht="12.75" customHeight="1" x14ac:dyDescent="0.25">
      <c r="A212" s="84" t="s">
        <v>14</v>
      </c>
      <c r="B212" s="72">
        <v>4</v>
      </c>
      <c r="C212" s="40"/>
      <c r="D212" s="40"/>
      <c r="E212" s="42"/>
      <c r="F212" s="42"/>
      <c r="G212" s="107">
        <f t="shared" ref="G212:L212" si="35">SUM(G208:G211)</f>
        <v>205000</v>
      </c>
      <c r="H212" s="107">
        <f t="shared" si="35"/>
        <v>5883.5</v>
      </c>
      <c r="I212" s="107">
        <f t="shared" si="35"/>
        <v>8813.4699999999993</v>
      </c>
      <c r="J212" s="107">
        <f t="shared" si="35"/>
        <v>6232</v>
      </c>
      <c r="K212" s="107">
        <f>SUM(K208:K211)</f>
        <v>1450</v>
      </c>
      <c r="L212" s="107">
        <f t="shared" si="35"/>
        <v>22378.97</v>
      </c>
      <c r="M212" s="175">
        <v>182621.03</v>
      </c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  <c r="JG212" s="29"/>
      <c r="JH212" s="29"/>
      <c r="JI212" s="29"/>
      <c r="JJ212" s="29"/>
      <c r="JK212" s="29"/>
      <c r="JL212" s="29"/>
      <c r="JM212" s="29"/>
      <c r="JN212" s="29"/>
      <c r="JO212" s="29"/>
      <c r="JP212" s="29"/>
      <c r="JQ212" s="29"/>
      <c r="JR212" s="29"/>
      <c r="JS212" s="29"/>
      <c r="JT212" s="29"/>
      <c r="JU212" s="29"/>
      <c r="JV212" s="29"/>
      <c r="JW212" s="29"/>
      <c r="JX212" s="29"/>
      <c r="JY212" s="29"/>
      <c r="JZ212" s="29"/>
      <c r="KA212" s="29"/>
      <c r="KB212" s="29"/>
      <c r="KC212" s="29"/>
      <c r="KD212" s="29"/>
      <c r="KE212" s="29"/>
      <c r="KF212" s="29"/>
      <c r="KG212" s="29"/>
      <c r="KH212" s="29"/>
      <c r="KI212" s="29"/>
      <c r="KJ212" s="29"/>
      <c r="KK212" s="29"/>
      <c r="KL212" s="29"/>
      <c r="KM212" s="29"/>
      <c r="KN212" s="29"/>
      <c r="KO212" s="29"/>
      <c r="KP212" s="29"/>
      <c r="KQ212" s="29"/>
      <c r="KR212" s="29"/>
      <c r="KS212" s="29"/>
      <c r="KT212" s="29"/>
      <c r="KU212" s="29"/>
      <c r="KV212" s="29"/>
      <c r="KW212" s="29"/>
      <c r="KX212" s="29"/>
      <c r="KY212" s="29"/>
      <c r="KZ212" s="29"/>
      <c r="LA212" s="29"/>
      <c r="LB212" s="29"/>
      <c r="LC212" s="29"/>
      <c r="LD212" s="29"/>
      <c r="LE212" s="29"/>
      <c r="LF212" s="29"/>
      <c r="LG212" s="29"/>
      <c r="LH212" s="29"/>
      <c r="LI212" s="29"/>
      <c r="LJ212" s="29"/>
      <c r="LK212" s="29"/>
      <c r="LL212" s="29"/>
      <c r="LM212" s="29"/>
      <c r="LN212" s="29"/>
      <c r="LO212" s="29"/>
      <c r="LP212" s="29"/>
      <c r="LQ212" s="29"/>
      <c r="LR212" s="29"/>
      <c r="LS212" s="29"/>
      <c r="LT212" s="29"/>
      <c r="LU212" s="29"/>
      <c r="LV212" s="29"/>
      <c r="LW212" s="29"/>
      <c r="LX212" s="29"/>
      <c r="LY212" s="29"/>
      <c r="LZ212" s="29"/>
      <c r="MA212" s="29"/>
      <c r="MB212" s="29"/>
      <c r="MC212" s="29"/>
      <c r="MD212" s="29"/>
      <c r="ME212" s="29"/>
      <c r="MF212" s="29"/>
      <c r="MG212" s="29"/>
      <c r="MH212" s="29"/>
      <c r="MI212" s="29"/>
      <c r="MJ212" s="29"/>
      <c r="MK212" s="29"/>
      <c r="ML212" s="29"/>
      <c r="MM212" s="29"/>
      <c r="MN212" s="29"/>
      <c r="MO212" s="29"/>
      <c r="MP212" s="29"/>
      <c r="MQ212" s="29"/>
      <c r="MR212" s="29"/>
      <c r="MS212" s="29"/>
      <c r="MT212" s="29"/>
      <c r="MU212" s="29"/>
      <c r="MV212" s="29"/>
      <c r="MW212" s="29"/>
      <c r="MX212" s="29"/>
      <c r="MY212" s="29"/>
      <c r="MZ212" s="29"/>
      <c r="NA212" s="29"/>
      <c r="NB212" s="29"/>
      <c r="NC212" s="29"/>
      <c r="ND212" s="29"/>
      <c r="NE212" s="29"/>
      <c r="NF212" s="29"/>
      <c r="NG212" s="29"/>
      <c r="NH212" s="29"/>
      <c r="NI212" s="29"/>
      <c r="NJ212" s="29"/>
      <c r="NK212" s="29"/>
      <c r="NL212" s="29"/>
      <c r="NM212" s="29"/>
      <c r="NN212" s="29"/>
      <c r="NO212" s="29"/>
      <c r="NP212" s="29"/>
      <c r="NQ212" s="29"/>
      <c r="NR212" s="29"/>
      <c r="NS212" s="29"/>
      <c r="NT212" s="29"/>
      <c r="NU212" s="29"/>
      <c r="NV212" s="29"/>
      <c r="NW212" s="29"/>
      <c r="NX212" s="29"/>
      <c r="NY212" s="29"/>
      <c r="NZ212" s="29"/>
      <c r="OA212" s="29"/>
      <c r="OB212" s="29"/>
      <c r="OC212" s="29"/>
      <c r="OD212" s="29"/>
      <c r="OE212" s="29"/>
      <c r="OF212" s="29"/>
      <c r="OG212" s="29"/>
      <c r="OH212" s="29"/>
      <c r="OI212" s="29"/>
      <c r="OJ212" s="29"/>
      <c r="OK212" s="29"/>
      <c r="OL212" s="29"/>
      <c r="OM212" s="29"/>
      <c r="ON212" s="29"/>
      <c r="OO212" s="29"/>
      <c r="OP212" s="29"/>
      <c r="OQ212" s="29"/>
      <c r="OR212" s="29"/>
      <c r="OS212" s="29"/>
      <c r="OT212" s="29"/>
      <c r="OU212" s="29"/>
      <c r="OV212" s="29"/>
      <c r="OW212" s="29"/>
      <c r="OX212" s="29"/>
      <c r="OY212" s="29"/>
      <c r="OZ212" s="29"/>
      <c r="PA212" s="29"/>
      <c r="PB212" s="29"/>
      <c r="PC212" s="29"/>
      <c r="PD212" s="29"/>
      <c r="PE212" s="29"/>
      <c r="PF212" s="29"/>
      <c r="PG212" s="29"/>
      <c r="PH212" s="29"/>
      <c r="PI212" s="29"/>
      <c r="PJ212" s="29"/>
      <c r="PK212" s="29"/>
      <c r="PL212" s="29"/>
      <c r="PM212" s="29"/>
      <c r="PN212" s="29"/>
      <c r="PO212" s="29"/>
      <c r="PP212" s="29"/>
      <c r="PQ212" s="29"/>
      <c r="PR212" s="29"/>
      <c r="PS212" s="29"/>
      <c r="PT212" s="29"/>
      <c r="PU212" s="29"/>
      <c r="PV212" s="29"/>
      <c r="PW212" s="29"/>
      <c r="PX212" s="29"/>
      <c r="PY212" s="29"/>
      <c r="PZ212" s="29"/>
      <c r="QA212" s="29"/>
      <c r="QB212" s="29"/>
      <c r="QC212" s="29"/>
      <c r="QD212" s="29"/>
      <c r="QE212" s="29"/>
      <c r="QF212" s="29"/>
      <c r="QG212" s="29"/>
      <c r="QH212" s="29"/>
      <c r="QI212" s="29"/>
      <c r="QJ212" s="29"/>
      <c r="QK212" s="29"/>
      <c r="QL212" s="29"/>
      <c r="QM212" s="29"/>
      <c r="QN212" s="29"/>
      <c r="QO212" s="29"/>
      <c r="QP212" s="29"/>
      <c r="QQ212" s="29"/>
      <c r="QR212" s="29"/>
      <c r="QS212" s="29"/>
      <c r="QT212" s="29"/>
      <c r="QU212" s="29"/>
      <c r="QV212" s="29"/>
      <c r="QW212" s="29"/>
      <c r="QX212" s="29"/>
      <c r="QY212" s="29"/>
      <c r="QZ212" s="29"/>
      <c r="RA212" s="29"/>
      <c r="RB212" s="29"/>
      <c r="RC212" s="29"/>
      <c r="RD212" s="29"/>
      <c r="RE212" s="29"/>
      <c r="RF212" s="29"/>
      <c r="RG212" s="29"/>
      <c r="RH212" s="29"/>
      <c r="RI212" s="29"/>
      <c r="RJ212" s="29"/>
      <c r="RK212" s="29"/>
      <c r="RL212" s="29"/>
      <c r="RM212" s="29"/>
      <c r="RN212" s="29"/>
      <c r="RO212" s="29"/>
      <c r="RP212" s="29"/>
      <c r="RQ212" s="29"/>
      <c r="RR212" s="29"/>
      <c r="RS212" s="29"/>
      <c r="RT212" s="29"/>
      <c r="RU212" s="29"/>
      <c r="RV212" s="29"/>
      <c r="RW212" s="29"/>
      <c r="RX212" s="29"/>
      <c r="RY212" s="29"/>
      <c r="RZ212" s="29"/>
      <c r="SA212" s="29"/>
      <c r="SB212" s="29"/>
      <c r="SC212" s="29"/>
      <c r="SD212" s="29"/>
      <c r="SE212" s="29"/>
      <c r="SF212" s="29"/>
      <c r="SG212" s="29"/>
      <c r="SH212" s="29"/>
      <c r="SI212" s="29"/>
      <c r="SJ212" s="29"/>
      <c r="SK212" s="29"/>
      <c r="SL212" s="29"/>
      <c r="SM212" s="29"/>
      <c r="SN212" s="29"/>
      <c r="SO212" s="29"/>
      <c r="SP212" s="29"/>
      <c r="SQ212" s="29"/>
      <c r="SR212" s="29"/>
      <c r="SS212" s="29"/>
      <c r="ST212" s="29"/>
      <c r="SU212" s="29"/>
      <c r="SV212" s="29"/>
      <c r="SW212" s="29"/>
      <c r="SX212" s="29"/>
      <c r="SY212" s="29"/>
      <c r="SZ212" s="29"/>
      <c r="TA212" s="29"/>
      <c r="TB212" s="29"/>
      <c r="TC212" s="29"/>
      <c r="TD212" s="29"/>
      <c r="TE212" s="29"/>
      <c r="TF212" s="29"/>
      <c r="TG212" s="29"/>
      <c r="TH212" s="29"/>
      <c r="TI212" s="29"/>
      <c r="TJ212" s="29"/>
      <c r="TK212" s="29"/>
      <c r="TL212" s="29"/>
      <c r="TM212" s="29"/>
      <c r="TN212" s="29"/>
      <c r="TO212" s="29"/>
      <c r="TP212" s="29"/>
      <c r="TQ212" s="29"/>
      <c r="TR212" s="29"/>
      <c r="TS212" s="29"/>
      <c r="TT212" s="29"/>
      <c r="TU212" s="29"/>
      <c r="TV212" s="29"/>
      <c r="TW212" s="29"/>
      <c r="TX212" s="29"/>
    </row>
    <row r="213" spans="1:669" s="12" customFormat="1" ht="15.75" x14ac:dyDescent="0.25">
      <c r="A213" s="30"/>
      <c r="B213" s="13"/>
      <c r="C213" s="13"/>
      <c r="D213" s="13"/>
      <c r="E213" s="130"/>
      <c r="F213" s="131"/>
      <c r="G213" s="173"/>
      <c r="H213" s="123"/>
      <c r="I213" s="173"/>
      <c r="J213" s="173"/>
      <c r="K213" s="173"/>
      <c r="L213" s="173"/>
      <c r="M213" s="123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 s="33"/>
      <c r="NC213" s="33"/>
      <c r="ND213" s="33"/>
      <c r="NE213" s="33"/>
      <c r="NF213" s="33"/>
      <c r="NG213" s="33"/>
      <c r="NH213" s="33"/>
      <c r="NI213" s="33"/>
      <c r="NJ213" s="33"/>
      <c r="NK213" s="33"/>
      <c r="NL213" s="33"/>
      <c r="NM213" s="33"/>
      <c r="NN213" s="33"/>
      <c r="NO213" s="33"/>
      <c r="NP213" s="33"/>
      <c r="NQ213" s="33"/>
      <c r="NR213" s="33"/>
      <c r="NS213" s="33"/>
      <c r="NT213" s="33"/>
      <c r="NU213" s="33"/>
      <c r="NV213" s="33"/>
      <c r="NW213" s="33"/>
      <c r="NX213" s="33"/>
      <c r="NY213" s="33"/>
      <c r="NZ213" s="33"/>
      <c r="OA213" s="33"/>
      <c r="OB213" s="33"/>
      <c r="OC213" s="33"/>
      <c r="OD213" s="33"/>
      <c r="OE213" s="33"/>
      <c r="OF213" s="33"/>
      <c r="OG213" s="33"/>
      <c r="OH213" s="33"/>
      <c r="OI213" s="33"/>
      <c r="OJ213" s="33"/>
      <c r="OK213" s="33"/>
      <c r="OL213" s="33"/>
      <c r="OM213" s="33"/>
      <c r="ON213" s="33"/>
      <c r="OO213" s="33"/>
      <c r="OP213" s="33"/>
      <c r="OQ213" s="33"/>
      <c r="OR213" s="33"/>
      <c r="OS213" s="33"/>
      <c r="OT213" s="33"/>
      <c r="OU213" s="33"/>
      <c r="OV213" s="33"/>
      <c r="OW213" s="33"/>
      <c r="OX213" s="33"/>
      <c r="OY213" s="33"/>
      <c r="OZ213" s="33"/>
      <c r="PA213" s="33"/>
      <c r="PB213" s="33"/>
      <c r="PC213" s="33"/>
      <c r="PD213" s="33"/>
      <c r="PE213" s="33"/>
      <c r="PF213" s="33"/>
      <c r="PG213" s="33"/>
      <c r="PH213" s="33"/>
      <c r="PI213" s="33"/>
      <c r="PJ213" s="33"/>
      <c r="PK213" s="33"/>
      <c r="PL213" s="33"/>
      <c r="PM213" s="33"/>
      <c r="PN213" s="33"/>
      <c r="PO213" s="33"/>
      <c r="PP213" s="33"/>
      <c r="PQ213" s="33"/>
      <c r="PR213" s="33"/>
      <c r="PS213" s="33"/>
      <c r="PT213" s="33"/>
      <c r="PU213" s="33"/>
      <c r="PV213" s="33"/>
      <c r="PW213" s="33"/>
      <c r="PX213" s="33"/>
      <c r="PY213" s="33"/>
      <c r="PZ213" s="33"/>
      <c r="QA213" s="33"/>
      <c r="QB213" s="33"/>
      <c r="QC213" s="33"/>
      <c r="QD213" s="33"/>
      <c r="QE213" s="33"/>
      <c r="QF213" s="33"/>
      <c r="QG213" s="33"/>
      <c r="QH213" s="33"/>
      <c r="QI213" s="33"/>
      <c r="QJ213" s="33"/>
      <c r="QK213" s="33"/>
      <c r="QL213" s="33"/>
      <c r="QM213" s="33"/>
      <c r="QN213" s="33"/>
      <c r="QO213" s="33"/>
      <c r="QP213" s="33"/>
      <c r="QQ213" s="33"/>
      <c r="QR213" s="33"/>
      <c r="QS213" s="33"/>
      <c r="QT213" s="33"/>
      <c r="QU213" s="33"/>
      <c r="QV213" s="33"/>
      <c r="QW213" s="33"/>
      <c r="QX213" s="33"/>
      <c r="QY213" s="33"/>
      <c r="QZ213" s="33"/>
      <c r="RA213" s="33"/>
      <c r="RB213" s="33"/>
      <c r="RC213" s="33"/>
      <c r="RD213" s="33"/>
      <c r="RE213" s="33"/>
      <c r="RF213" s="33"/>
      <c r="RG213" s="33"/>
      <c r="RH213" s="33"/>
      <c r="RI213" s="33"/>
      <c r="RJ213" s="33"/>
      <c r="RK213" s="33"/>
      <c r="RL213" s="33"/>
      <c r="RM213" s="33"/>
      <c r="RN213" s="33"/>
      <c r="RO213" s="33"/>
      <c r="RP213" s="33"/>
      <c r="RQ213" s="33"/>
      <c r="RR213" s="33"/>
      <c r="RS213" s="33"/>
      <c r="RT213" s="33"/>
      <c r="RU213" s="33"/>
      <c r="RV213" s="33"/>
      <c r="RW213" s="33"/>
      <c r="RX213" s="33"/>
      <c r="RY213" s="33"/>
      <c r="RZ213" s="33"/>
      <c r="SA213" s="33"/>
      <c r="SB213" s="33"/>
      <c r="SC213" s="33"/>
      <c r="SD213" s="33"/>
      <c r="SE213" s="33"/>
      <c r="SF213" s="33"/>
      <c r="SG213" s="33"/>
      <c r="SH213" s="33"/>
      <c r="SI213" s="33"/>
      <c r="SJ213" s="33"/>
      <c r="SK213" s="33"/>
      <c r="SL213" s="33"/>
      <c r="SM213" s="33"/>
      <c r="SN213" s="33"/>
      <c r="SO213" s="33"/>
      <c r="SP213" s="33"/>
      <c r="SQ213" s="33"/>
      <c r="SR213" s="33"/>
      <c r="SS213" s="33"/>
      <c r="ST213" s="33"/>
      <c r="SU213" s="33"/>
      <c r="SV213" s="33"/>
      <c r="SW213" s="33"/>
      <c r="SX213" s="33"/>
      <c r="SY213" s="33"/>
      <c r="SZ213" s="33"/>
      <c r="TA213" s="33"/>
      <c r="TB213" s="33"/>
      <c r="TC213" s="33"/>
      <c r="TD213" s="33"/>
      <c r="TE213" s="33"/>
      <c r="TF213" s="33"/>
      <c r="TG213" s="33"/>
      <c r="TH213" s="33"/>
      <c r="TI213" s="33"/>
      <c r="TJ213" s="33"/>
      <c r="TK213" s="33"/>
      <c r="TL213" s="33"/>
      <c r="TM213" s="33"/>
      <c r="TN213" s="33"/>
      <c r="TO213" s="33"/>
      <c r="TP213" s="33"/>
      <c r="TQ213" s="33"/>
      <c r="TR213" s="33"/>
      <c r="TS213" s="33"/>
      <c r="TT213" s="33"/>
      <c r="TU213" s="33"/>
      <c r="TV213" s="33"/>
      <c r="TW213" s="33"/>
      <c r="TX213" s="33"/>
      <c r="TY213" s="33"/>
      <c r="TZ213" s="33"/>
      <c r="UA213" s="33"/>
      <c r="UB213" s="33"/>
      <c r="UC213" s="33"/>
      <c r="UD213" s="33"/>
      <c r="UE213" s="33"/>
      <c r="UF213" s="33"/>
      <c r="UG213" s="33"/>
      <c r="UH213" s="33"/>
      <c r="UI213" s="33"/>
      <c r="UJ213" s="33"/>
      <c r="UK213" s="33"/>
      <c r="UL213" s="33"/>
      <c r="UM213" s="33"/>
      <c r="UN213" s="33"/>
      <c r="UO213" s="33"/>
      <c r="UP213" s="33"/>
      <c r="UQ213" s="33"/>
      <c r="UR213" s="33"/>
      <c r="US213" s="33"/>
      <c r="UT213" s="33"/>
      <c r="UU213" s="33"/>
      <c r="UV213" s="33"/>
      <c r="UW213" s="33"/>
      <c r="UX213" s="33"/>
      <c r="UY213" s="33"/>
      <c r="UZ213" s="33"/>
      <c r="VA213" s="33"/>
      <c r="VB213" s="33"/>
      <c r="VC213" s="33"/>
      <c r="VD213" s="33"/>
      <c r="VE213" s="33"/>
      <c r="VF213" s="33"/>
      <c r="VG213" s="33"/>
      <c r="VH213" s="33"/>
      <c r="VI213" s="33"/>
      <c r="VJ213" s="33"/>
      <c r="VK213" s="33"/>
      <c r="VL213" s="33"/>
      <c r="VM213" s="33"/>
      <c r="VN213" s="33"/>
      <c r="VO213" s="33"/>
      <c r="VP213" s="33"/>
      <c r="VQ213" s="33"/>
      <c r="VR213" s="33"/>
      <c r="VS213" s="33"/>
      <c r="VT213" s="33"/>
      <c r="VU213" s="33"/>
      <c r="VV213" s="33"/>
      <c r="VW213" s="33"/>
      <c r="VX213" s="33"/>
      <c r="VY213" s="33"/>
      <c r="VZ213" s="33"/>
      <c r="WA213" s="33"/>
      <c r="WB213" s="33"/>
      <c r="WC213" s="33"/>
      <c r="WD213" s="33"/>
      <c r="WE213" s="33"/>
      <c r="WF213" s="33"/>
      <c r="WG213" s="33"/>
      <c r="WH213" s="33"/>
      <c r="WI213" s="33"/>
      <c r="WJ213" s="33"/>
      <c r="WK213" s="33"/>
      <c r="WL213" s="33"/>
      <c r="WM213" s="33"/>
      <c r="WN213" s="33"/>
      <c r="WO213" s="33"/>
      <c r="WP213" s="33"/>
      <c r="WQ213" s="33"/>
      <c r="WR213" s="33"/>
      <c r="WS213" s="33"/>
      <c r="WT213" s="33"/>
      <c r="WU213" s="33"/>
      <c r="WV213" s="33"/>
      <c r="WW213" s="33"/>
      <c r="WX213" s="33"/>
      <c r="WY213" s="33"/>
      <c r="WZ213" s="33"/>
      <c r="XA213" s="33"/>
      <c r="XB213" s="33"/>
      <c r="XC213" s="33"/>
      <c r="XD213" s="33"/>
      <c r="XE213" s="33"/>
      <c r="XF213" s="33"/>
      <c r="XG213" s="33"/>
      <c r="XH213" s="33"/>
      <c r="XI213" s="33"/>
      <c r="XJ213" s="33"/>
      <c r="XK213" s="33"/>
      <c r="XL213" s="33"/>
      <c r="XM213" s="33"/>
      <c r="XN213" s="33"/>
      <c r="XO213" s="33"/>
      <c r="XP213" s="33"/>
      <c r="XQ213" s="33"/>
      <c r="XR213" s="33"/>
      <c r="XS213" s="33"/>
      <c r="XT213" s="33"/>
      <c r="XU213" s="33"/>
      <c r="XV213" s="33"/>
      <c r="XW213" s="33"/>
      <c r="XX213" s="33"/>
      <c r="XY213" s="33"/>
      <c r="XZ213" s="33"/>
      <c r="YA213" s="33"/>
      <c r="YB213" s="33"/>
      <c r="YC213" s="33"/>
      <c r="YD213" s="33"/>
      <c r="YE213" s="33"/>
      <c r="YF213" s="33"/>
      <c r="YG213" s="33"/>
      <c r="YH213" s="33"/>
      <c r="YI213" s="33"/>
      <c r="YJ213" s="33"/>
      <c r="YK213" s="33"/>
      <c r="YL213" s="33"/>
      <c r="YM213" s="33"/>
      <c r="YN213" s="33"/>
      <c r="YO213" s="33"/>
      <c r="YP213" s="33"/>
      <c r="YQ213" s="33"/>
      <c r="YR213" s="33"/>
      <c r="YS213" s="33"/>
    </row>
    <row r="214" spans="1:669" s="12" customFormat="1" ht="15.75" x14ac:dyDescent="0.25">
      <c r="A214" s="30" t="s">
        <v>196</v>
      </c>
      <c r="B214" s="13"/>
      <c r="C214" s="14"/>
      <c r="D214" s="14"/>
      <c r="E214" s="30"/>
      <c r="F214" s="30"/>
      <c r="G214" s="173"/>
      <c r="H214" s="123"/>
      <c r="I214" s="173"/>
      <c r="J214" s="173"/>
      <c r="K214" s="173"/>
      <c r="L214" s="173"/>
      <c r="M214" s="123"/>
      <c r="P214" s="65" t="s">
        <v>184</v>
      </c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  <c r="TH214" s="33"/>
      <c r="TI214" s="33"/>
      <c r="TJ214" s="33"/>
      <c r="TK214" s="33"/>
      <c r="TL214" s="33"/>
      <c r="TM214" s="33"/>
      <c r="TN214" s="33"/>
      <c r="TO214" s="33"/>
      <c r="TP214" s="33"/>
      <c r="TQ214" s="33"/>
      <c r="TR214" s="33"/>
      <c r="TS214" s="33"/>
      <c r="TT214" s="33"/>
      <c r="TU214" s="33"/>
      <c r="TV214" s="33"/>
      <c r="TW214" s="33"/>
      <c r="TX214" s="33"/>
      <c r="TY214" s="33"/>
      <c r="TZ214" s="33"/>
      <c r="UA214" s="33"/>
      <c r="UB214" s="33"/>
      <c r="UC214" s="33"/>
      <c r="UD214" s="33"/>
      <c r="UE214" s="33"/>
      <c r="UF214" s="33"/>
      <c r="UG214" s="33"/>
      <c r="UH214" s="33"/>
      <c r="UI214" s="33"/>
      <c r="UJ214" s="33"/>
      <c r="UK214" s="33"/>
      <c r="UL214" s="33"/>
      <c r="UM214" s="33"/>
      <c r="UN214" s="33"/>
      <c r="UO214" s="33"/>
      <c r="UP214" s="33"/>
      <c r="UQ214" s="33"/>
      <c r="UR214" s="33"/>
      <c r="US214" s="33"/>
      <c r="UT214" s="33"/>
      <c r="UU214" s="33"/>
      <c r="UV214" s="33"/>
      <c r="UW214" s="33"/>
      <c r="UX214" s="33"/>
      <c r="UY214" s="33"/>
      <c r="UZ214" s="33"/>
      <c r="VA214" s="33"/>
      <c r="VB214" s="33"/>
      <c r="VC214" s="33"/>
      <c r="VD214" s="33"/>
      <c r="VE214" s="33"/>
      <c r="VF214" s="33"/>
      <c r="VG214" s="33"/>
      <c r="VH214" s="33"/>
      <c r="VI214" s="33"/>
      <c r="VJ214" s="33"/>
      <c r="VK214" s="33"/>
      <c r="VL214" s="33"/>
      <c r="VM214" s="33"/>
      <c r="VN214" s="33"/>
      <c r="VO214" s="33"/>
      <c r="VP214" s="33"/>
      <c r="VQ214" s="33"/>
      <c r="VR214" s="33"/>
      <c r="VS214" s="33"/>
      <c r="VT214" s="33"/>
      <c r="VU214" s="33"/>
      <c r="VV214" s="33"/>
      <c r="VW214" s="33"/>
      <c r="VX214" s="33"/>
      <c r="VY214" s="33"/>
      <c r="VZ214" s="33"/>
      <c r="WA214" s="33"/>
      <c r="WB214" s="33"/>
      <c r="WC214" s="33"/>
      <c r="WD214" s="33"/>
      <c r="WE214" s="33"/>
      <c r="WF214" s="33"/>
      <c r="WG214" s="33"/>
      <c r="WH214" s="33"/>
      <c r="WI214" s="33"/>
      <c r="WJ214" s="33"/>
      <c r="WK214" s="33"/>
      <c r="WL214" s="33"/>
      <c r="WM214" s="33"/>
      <c r="WN214" s="33"/>
      <c r="WO214" s="33"/>
      <c r="WP214" s="33"/>
      <c r="WQ214" s="33"/>
      <c r="WR214" s="33"/>
      <c r="WS214" s="33"/>
      <c r="WT214" s="33"/>
      <c r="WU214" s="33"/>
      <c r="WV214" s="33"/>
      <c r="WW214" s="33"/>
      <c r="WX214" s="33"/>
      <c r="WY214" s="33"/>
      <c r="WZ214" s="33"/>
      <c r="XA214" s="33"/>
      <c r="XB214" s="33"/>
      <c r="XC214" s="33"/>
      <c r="XD214" s="33"/>
      <c r="XE214" s="33"/>
      <c r="XF214" s="33"/>
      <c r="XG214" s="33"/>
      <c r="XH214" s="33"/>
      <c r="XI214" s="33"/>
      <c r="XJ214" s="33"/>
      <c r="XK214" s="33"/>
      <c r="XL214" s="33"/>
      <c r="XM214" s="33"/>
      <c r="XN214" s="33"/>
      <c r="XO214" s="33"/>
      <c r="XP214" s="33"/>
      <c r="XQ214" s="33"/>
      <c r="XR214" s="33"/>
      <c r="XS214" s="33"/>
      <c r="XT214" s="33"/>
      <c r="XU214" s="33"/>
      <c r="XV214" s="33"/>
      <c r="XW214" s="33"/>
      <c r="XX214" s="33"/>
      <c r="XY214" s="33"/>
      <c r="XZ214" s="33"/>
      <c r="YA214" s="33"/>
      <c r="YB214" s="33"/>
      <c r="YC214" s="33"/>
      <c r="YD214" s="33"/>
      <c r="YE214" s="33"/>
      <c r="YF214" s="33"/>
      <c r="YG214" s="33"/>
      <c r="YH214" s="33"/>
      <c r="YI214" s="33"/>
      <c r="YJ214" s="33"/>
      <c r="YK214" s="33"/>
      <c r="YL214" s="33"/>
      <c r="YM214" s="33"/>
      <c r="YN214" s="33"/>
      <c r="YO214" s="33"/>
      <c r="YP214" s="33"/>
      <c r="YQ214" s="33"/>
      <c r="YR214" s="33"/>
      <c r="YS214" s="33"/>
    </row>
    <row r="215" spans="1:669" s="59" customFormat="1" ht="15.75" x14ac:dyDescent="0.25">
      <c r="A215" s="33" t="s">
        <v>104</v>
      </c>
      <c r="B215" s="12" t="s">
        <v>53</v>
      </c>
      <c r="C215" s="15" t="s">
        <v>69</v>
      </c>
      <c r="D215" s="15" t="s">
        <v>207</v>
      </c>
      <c r="E215" s="79">
        <v>44593</v>
      </c>
      <c r="F215" s="82" t="s">
        <v>106</v>
      </c>
      <c r="G215" s="177">
        <v>100000</v>
      </c>
      <c r="H215" s="178">
        <v>2870</v>
      </c>
      <c r="I215" s="177">
        <v>12105.37</v>
      </c>
      <c r="J215" s="177">
        <v>3040</v>
      </c>
      <c r="K215" s="177">
        <v>25</v>
      </c>
      <c r="L215" s="177">
        <v>18040.37</v>
      </c>
      <c r="M215" s="178">
        <v>81959.63</v>
      </c>
      <c r="N215" s="12"/>
      <c r="O215" s="12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 s="53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53"/>
      <c r="OC215" s="53"/>
      <c r="OD215" s="53"/>
      <c r="OE215" s="53"/>
      <c r="OF215" s="53"/>
      <c r="OG215" s="53"/>
      <c r="OH215" s="53"/>
      <c r="OI215" s="53"/>
      <c r="OJ215" s="53"/>
      <c r="OK215" s="53"/>
      <c r="OL215" s="53"/>
      <c r="OM215" s="53"/>
      <c r="ON215" s="53"/>
      <c r="OO215" s="53"/>
      <c r="OP215" s="53"/>
      <c r="OQ215" s="53"/>
      <c r="OR215" s="53"/>
      <c r="OS215" s="53"/>
      <c r="OT215" s="53"/>
      <c r="OU215" s="53"/>
      <c r="OV215" s="53"/>
      <c r="OW215" s="53"/>
      <c r="OX215" s="53"/>
      <c r="OY215" s="53"/>
      <c r="OZ215" s="53"/>
      <c r="PA215" s="53"/>
      <c r="PB215" s="53"/>
      <c r="PC215" s="53"/>
      <c r="PD215" s="53"/>
      <c r="PE215" s="53"/>
      <c r="PF215" s="53"/>
      <c r="PG215" s="53"/>
      <c r="PH215" s="53"/>
      <c r="PI215" s="53"/>
      <c r="PJ215" s="53"/>
      <c r="PK215" s="53"/>
      <c r="PL215" s="53"/>
      <c r="PM215" s="53"/>
      <c r="PN215" s="53"/>
      <c r="PO215" s="53"/>
      <c r="PP215" s="53"/>
      <c r="PQ215" s="53"/>
      <c r="PR215" s="53"/>
      <c r="PS215" s="53"/>
      <c r="PT215" s="53"/>
      <c r="PU215" s="53"/>
      <c r="PV215" s="53"/>
      <c r="PW215" s="53"/>
      <c r="PX215" s="53"/>
      <c r="PY215" s="53"/>
      <c r="PZ215" s="53"/>
      <c r="QA215" s="53"/>
      <c r="QB215" s="53"/>
      <c r="QC215" s="53"/>
      <c r="QD215" s="53"/>
      <c r="QE215" s="53"/>
      <c r="QF215" s="53"/>
      <c r="QG215" s="53"/>
      <c r="QH215" s="53"/>
      <c r="QI215" s="53"/>
      <c r="QJ215" s="53"/>
      <c r="QK215" s="53"/>
      <c r="QL215" s="53"/>
      <c r="QM215" s="53"/>
      <c r="QN215" s="53"/>
      <c r="QO215" s="53"/>
      <c r="QP215" s="53"/>
      <c r="QQ215" s="53"/>
      <c r="QR215" s="53"/>
      <c r="QS215" s="53"/>
      <c r="QT215" s="53"/>
      <c r="QU215" s="53"/>
      <c r="QV215" s="53"/>
      <c r="QW215" s="53"/>
      <c r="QX215" s="53"/>
      <c r="QY215" s="53"/>
      <c r="QZ215" s="53"/>
      <c r="RA215" s="53"/>
      <c r="RB215" s="53"/>
      <c r="RC215" s="53"/>
      <c r="RD215" s="53"/>
      <c r="RE215" s="53"/>
      <c r="RF215" s="53"/>
      <c r="RG215" s="53"/>
      <c r="RH215" s="53"/>
      <c r="RI215" s="53"/>
      <c r="RJ215" s="53"/>
      <c r="RK215" s="53"/>
      <c r="RL215" s="53"/>
      <c r="RM215" s="53"/>
      <c r="RN215" s="53"/>
      <c r="RO215" s="53"/>
      <c r="RP215" s="53"/>
      <c r="RQ215" s="53"/>
      <c r="RR215" s="53"/>
      <c r="RS215" s="53"/>
      <c r="RT215" s="53"/>
      <c r="RU215" s="53"/>
      <c r="RV215" s="53"/>
      <c r="RW215" s="53"/>
      <c r="RX215" s="53"/>
      <c r="RY215" s="53"/>
      <c r="RZ215" s="53"/>
      <c r="SA215" s="53"/>
      <c r="SB215" s="53"/>
      <c r="SC215" s="53"/>
      <c r="SD215" s="53"/>
      <c r="SE215" s="53"/>
      <c r="SF215" s="53"/>
      <c r="SG215" s="53"/>
      <c r="SH215" s="53"/>
      <c r="SI215" s="53"/>
      <c r="SJ215" s="53"/>
      <c r="SK215" s="53"/>
      <c r="SL215" s="53"/>
      <c r="SM215" s="53"/>
      <c r="SN215" s="53"/>
      <c r="SO215" s="53"/>
      <c r="SP215" s="53"/>
      <c r="SQ215" s="53"/>
      <c r="SR215" s="53"/>
      <c r="SS215" s="53"/>
      <c r="ST215" s="53"/>
      <c r="SU215" s="53"/>
      <c r="SV215" s="53"/>
      <c r="SW215" s="53"/>
      <c r="SX215" s="53"/>
      <c r="SY215" s="53"/>
      <c r="SZ215" s="53"/>
      <c r="TA215" s="53"/>
      <c r="TB215" s="53"/>
      <c r="TC215" s="53"/>
      <c r="TD215" s="53"/>
      <c r="TE215" s="53"/>
      <c r="TF215" s="53"/>
      <c r="TG215" s="53"/>
      <c r="TH215" s="53"/>
      <c r="TI215" s="53"/>
      <c r="TJ215" s="53"/>
      <c r="TK215" s="53"/>
      <c r="TL215" s="53"/>
      <c r="TM215" s="53"/>
      <c r="TN215" s="53"/>
      <c r="TO215" s="53"/>
      <c r="TP215" s="53"/>
      <c r="TQ215" s="53"/>
      <c r="TR215" s="53"/>
      <c r="TS215" s="53"/>
      <c r="TT215" s="53"/>
      <c r="TU215" s="53"/>
      <c r="TV215" s="53"/>
      <c r="TW215" s="53"/>
      <c r="TX215" s="53"/>
      <c r="TY215" s="53"/>
      <c r="TZ215" s="53"/>
      <c r="UA215" s="53"/>
      <c r="UB215" s="53"/>
      <c r="UC215" s="53"/>
      <c r="UD215" s="53"/>
      <c r="UE215" s="53"/>
      <c r="UF215" s="53"/>
      <c r="UG215" s="53"/>
      <c r="UH215" s="53"/>
      <c r="UI215" s="53"/>
      <c r="UJ215" s="53"/>
      <c r="UK215" s="53"/>
      <c r="UL215" s="53"/>
      <c r="UM215" s="53"/>
      <c r="UN215" s="53"/>
      <c r="UO215" s="53"/>
      <c r="UP215" s="53"/>
      <c r="UQ215" s="53"/>
      <c r="UR215" s="53"/>
      <c r="US215" s="53"/>
      <c r="UT215" s="53"/>
      <c r="UU215" s="53"/>
      <c r="UV215" s="53"/>
      <c r="UW215" s="53"/>
      <c r="UX215" s="53"/>
      <c r="UY215" s="53"/>
      <c r="UZ215" s="53"/>
      <c r="VA215" s="53"/>
      <c r="VB215" s="53"/>
      <c r="VC215" s="53"/>
      <c r="VD215" s="53"/>
      <c r="VE215" s="53"/>
      <c r="VF215" s="53"/>
      <c r="VG215" s="53"/>
      <c r="VH215" s="53"/>
      <c r="VI215" s="53"/>
      <c r="VJ215" s="53"/>
      <c r="VK215" s="53"/>
      <c r="VL215" s="53"/>
      <c r="VM215" s="53"/>
      <c r="VN215" s="53"/>
      <c r="VO215" s="53"/>
      <c r="VP215" s="53"/>
      <c r="VQ215" s="53"/>
      <c r="VR215" s="53"/>
      <c r="VS215" s="53"/>
      <c r="VT215" s="53"/>
      <c r="VU215" s="53"/>
      <c r="VV215" s="53"/>
      <c r="VW215" s="53"/>
      <c r="VX215" s="53"/>
      <c r="VY215" s="53"/>
      <c r="VZ215" s="53"/>
      <c r="WA215" s="53"/>
      <c r="WB215" s="53"/>
      <c r="WC215" s="53"/>
      <c r="WD215" s="53"/>
      <c r="WE215" s="53"/>
      <c r="WF215" s="53"/>
      <c r="WG215" s="53"/>
      <c r="WH215" s="53"/>
      <c r="WI215" s="53"/>
      <c r="WJ215" s="53"/>
      <c r="WK215" s="53"/>
      <c r="WL215" s="53"/>
      <c r="WM215" s="53"/>
      <c r="WN215" s="53"/>
      <c r="WO215" s="53"/>
      <c r="WP215" s="53"/>
      <c r="WQ215" s="53"/>
      <c r="WR215" s="53"/>
      <c r="WS215" s="53"/>
      <c r="WT215" s="53"/>
      <c r="WU215" s="53"/>
      <c r="WV215" s="53"/>
      <c r="WW215" s="53"/>
      <c r="WX215" s="53"/>
      <c r="WY215" s="53"/>
      <c r="WZ215" s="53"/>
      <c r="XA215" s="53"/>
      <c r="XB215" s="53"/>
      <c r="XC215" s="53"/>
      <c r="XD215" s="53"/>
      <c r="XE215" s="53"/>
      <c r="XF215" s="53"/>
      <c r="XG215" s="53"/>
      <c r="XH215" s="53"/>
      <c r="XI215" s="53"/>
      <c r="XJ215" s="53"/>
      <c r="XK215" s="53"/>
      <c r="XL215" s="53"/>
      <c r="XM215" s="53"/>
      <c r="XN215" s="53"/>
      <c r="XO215" s="53"/>
      <c r="XP215" s="53"/>
      <c r="XQ215" s="53"/>
      <c r="XR215" s="53"/>
      <c r="XS215" s="53"/>
      <c r="XT215" s="53"/>
      <c r="XU215" s="53"/>
      <c r="XV215" s="53"/>
      <c r="XW215" s="53"/>
      <c r="XX215" s="53"/>
      <c r="XY215" s="53"/>
      <c r="XZ215" s="53"/>
      <c r="YA215" s="53"/>
      <c r="YB215" s="53"/>
      <c r="YC215" s="53"/>
      <c r="YD215" s="53"/>
      <c r="YE215" s="53"/>
      <c r="YF215" s="53"/>
      <c r="YG215" s="53"/>
      <c r="YH215" s="53"/>
      <c r="YI215" s="53"/>
      <c r="YJ215" s="53"/>
      <c r="YK215" s="53"/>
      <c r="YL215" s="53"/>
      <c r="YM215" s="53"/>
      <c r="YN215" s="53"/>
      <c r="YO215" s="53"/>
      <c r="YP215" s="53"/>
      <c r="YQ215" s="53"/>
      <c r="YR215" s="53"/>
      <c r="YS215" s="53"/>
    </row>
    <row r="216" spans="1:669" x14ac:dyDescent="0.25">
      <c r="A216" s="33" t="s">
        <v>140</v>
      </c>
      <c r="B216" s="12" t="s">
        <v>141</v>
      </c>
      <c r="C216" s="15" t="s">
        <v>70</v>
      </c>
      <c r="D216" s="15" t="s">
        <v>207</v>
      </c>
      <c r="E216" s="16">
        <v>44593</v>
      </c>
      <c r="F216" s="12" t="s">
        <v>106</v>
      </c>
      <c r="G216" s="177">
        <v>60000</v>
      </c>
      <c r="H216" s="178">
        <v>1722</v>
      </c>
      <c r="I216" s="177">
        <v>3486.68</v>
      </c>
      <c r="J216" s="177">
        <v>1824</v>
      </c>
      <c r="K216" s="177">
        <v>25</v>
      </c>
      <c r="L216" s="177">
        <v>7057.68</v>
      </c>
      <c r="M216" s="178">
        <v>52942.32</v>
      </c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</row>
    <row r="217" spans="1:669" s="3" customFormat="1" ht="15.75" x14ac:dyDescent="0.25">
      <c r="A217" s="48" t="s">
        <v>14</v>
      </c>
      <c r="B217" s="68">
        <v>2</v>
      </c>
      <c r="C217" s="54"/>
      <c r="D217" s="54"/>
      <c r="E217" s="48"/>
      <c r="F217" s="48"/>
      <c r="G217" s="172">
        <f>SUM(G215:G216)</f>
        <v>160000</v>
      </c>
      <c r="H217" s="107">
        <f t="shared" ref="H217:M217" si="36">SUM(H215:H216)</f>
        <v>4592</v>
      </c>
      <c r="I217" s="172">
        <f>SUM(I215:I216)</f>
        <v>15592.050000000001</v>
      </c>
      <c r="J217" s="172">
        <f t="shared" si="36"/>
        <v>4864</v>
      </c>
      <c r="K217" s="172">
        <f>SUM(K215:K216)</f>
        <v>50</v>
      </c>
      <c r="L217" s="172">
        <f t="shared" si="36"/>
        <v>25098.05</v>
      </c>
      <c r="M217" s="172">
        <f t="shared" si="36"/>
        <v>134901.95000000001</v>
      </c>
      <c r="O217" s="12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3" customFormat="1" ht="15.75" x14ac:dyDescent="0.25">
      <c r="A218"/>
      <c r="E218"/>
      <c r="F218"/>
      <c r="G218" s="174"/>
      <c r="H218" s="106"/>
      <c r="I218" s="174"/>
      <c r="J218" s="174"/>
      <c r="K218" s="174"/>
      <c r="L218" s="174"/>
      <c r="M218" s="106"/>
      <c r="O218" s="12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3" customFormat="1" ht="15.75" x14ac:dyDescent="0.25">
      <c r="A219" s="30" t="s">
        <v>142</v>
      </c>
      <c r="B219" s="13"/>
      <c r="C219" s="15"/>
      <c r="D219" s="15"/>
      <c r="E219" s="16"/>
      <c r="F219" s="12"/>
      <c r="G219" s="177"/>
      <c r="H219" s="178"/>
      <c r="I219" s="177"/>
      <c r="J219" s="177"/>
      <c r="K219" s="177"/>
      <c r="L219" s="177"/>
      <c r="M219" s="178"/>
      <c r="O219" s="12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3" customFormat="1" ht="15.75" x14ac:dyDescent="0.25">
      <c r="A220" s="33" t="s">
        <v>143</v>
      </c>
      <c r="B220" s="82" t="s">
        <v>122</v>
      </c>
      <c r="C220" s="15" t="s">
        <v>69</v>
      </c>
      <c r="D220" s="15" t="s">
        <v>207</v>
      </c>
      <c r="E220" s="16">
        <v>44593</v>
      </c>
      <c r="F220" s="12" t="s">
        <v>106</v>
      </c>
      <c r="G220" s="177">
        <v>80000</v>
      </c>
      <c r="H220" s="178">
        <v>2296</v>
      </c>
      <c r="I220" s="177">
        <v>7400.87</v>
      </c>
      <c r="J220" s="177">
        <v>2432</v>
      </c>
      <c r="K220" s="177">
        <v>25</v>
      </c>
      <c r="L220" s="177">
        <v>12153.87</v>
      </c>
      <c r="M220" s="178">
        <v>67846.13</v>
      </c>
      <c r="O220" s="12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</row>
    <row r="221" spans="1:669" s="3" customFormat="1" ht="15.75" x14ac:dyDescent="0.25">
      <c r="A221" s="33" t="s">
        <v>171</v>
      </c>
      <c r="B221" s="82" t="s">
        <v>16</v>
      </c>
      <c r="C221" s="15" t="s">
        <v>70</v>
      </c>
      <c r="D221" s="15" t="s">
        <v>207</v>
      </c>
      <c r="E221" s="16">
        <v>44652</v>
      </c>
      <c r="F221" s="12" t="s">
        <v>106</v>
      </c>
      <c r="G221" s="177">
        <v>60000</v>
      </c>
      <c r="H221" s="178">
        <v>1722</v>
      </c>
      <c r="I221" s="177">
        <v>3486.68</v>
      </c>
      <c r="J221" s="177">
        <v>1824</v>
      </c>
      <c r="K221" s="177">
        <v>25</v>
      </c>
      <c r="L221" s="177">
        <v>7057.68</v>
      </c>
      <c r="M221" s="178">
        <v>52942.32</v>
      </c>
      <c r="O221" s="12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</row>
    <row r="222" spans="1:669" s="3" customFormat="1" ht="15.75" x14ac:dyDescent="0.25">
      <c r="A222" s="33" t="s">
        <v>219</v>
      </c>
      <c r="B222" s="82" t="s">
        <v>220</v>
      </c>
      <c r="C222" s="15" t="s">
        <v>69</v>
      </c>
      <c r="D222" s="15" t="s">
        <v>207</v>
      </c>
      <c r="E222" s="16">
        <v>44805</v>
      </c>
      <c r="F222" s="12" t="s">
        <v>106</v>
      </c>
      <c r="G222" s="177">
        <v>50000</v>
      </c>
      <c r="H222" s="178">
        <v>1435</v>
      </c>
      <c r="I222" s="177">
        <v>1854</v>
      </c>
      <c r="J222" s="177">
        <v>1520</v>
      </c>
      <c r="K222" s="177">
        <v>25</v>
      </c>
      <c r="L222" s="177">
        <v>4834</v>
      </c>
      <c r="M222" s="178">
        <v>45166</v>
      </c>
      <c r="O222" s="12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</row>
    <row r="223" spans="1:669" s="3" customFormat="1" ht="15.75" x14ac:dyDescent="0.25">
      <c r="A223" s="75" t="s">
        <v>209</v>
      </c>
      <c r="B223" s="76" t="s">
        <v>17</v>
      </c>
      <c r="C223" s="126" t="s">
        <v>70</v>
      </c>
      <c r="D223" s="78" t="s">
        <v>207</v>
      </c>
      <c r="E223" s="79">
        <v>44718</v>
      </c>
      <c r="F223" s="77" t="s">
        <v>106</v>
      </c>
      <c r="G223" s="177">
        <v>40000</v>
      </c>
      <c r="H223" s="178">
        <v>1148</v>
      </c>
      <c r="I223" s="177">
        <v>442.65</v>
      </c>
      <c r="J223" s="177">
        <v>1216</v>
      </c>
      <c r="K223" s="177">
        <v>25</v>
      </c>
      <c r="L223" s="177">
        <v>2831.65</v>
      </c>
      <c r="M223" s="178">
        <v>37168.35</v>
      </c>
      <c r="O223" s="12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</row>
    <row r="224" spans="1:669" s="3" customFormat="1" ht="15.75" x14ac:dyDescent="0.25">
      <c r="A224" s="33" t="s">
        <v>210</v>
      </c>
      <c r="B224" s="82" t="s">
        <v>16</v>
      </c>
      <c r="C224" s="15" t="s">
        <v>69</v>
      </c>
      <c r="D224" s="15" t="s">
        <v>207</v>
      </c>
      <c r="E224" s="16">
        <v>44713</v>
      </c>
      <c r="F224" s="12" t="s">
        <v>106</v>
      </c>
      <c r="G224" s="177">
        <v>60000</v>
      </c>
      <c r="H224" s="178">
        <v>1722</v>
      </c>
      <c r="I224" s="177">
        <v>3486.68</v>
      </c>
      <c r="J224" s="177">
        <v>1824</v>
      </c>
      <c r="K224" s="177">
        <v>25</v>
      </c>
      <c r="L224" s="177">
        <v>7057.68</v>
      </c>
      <c r="M224" s="178">
        <v>52942.32</v>
      </c>
      <c r="O224" s="12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</row>
    <row r="225" spans="1:669" s="3" customFormat="1" ht="15.75" x14ac:dyDescent="0.25">
      <c r="A225" s="48" t="s">
        <v>14</v>
      </c>
      <c r="B225" s="68">
        <v>5</v>
      </c>
      <c r="C225" s="68"/>
      <c r="D225" s="68"/>
      <c r="E225" s="48"/>
      <c r="F225" s="48"/>
      <c r="G225" s="172">
        <f>G220+G221+G223+G224+G222</f>
        <v>290000</v>
      </c>
      <c r="H225" s="107">
        <f>H220+H221+H224+H223+H222</f>
        <v>8323</v>
      </c>
      <c r="I225" s="172">
        <f>I220+I221+I224+I223+I222</f>
        <v>16670.879999999997</v>
      </c>
      <c r="J225" s="172">
        <f>J220+J221+J224+J223+J222</f>
        <v>8816</v>
      </c>
      <c r="K225" s="172">
        <f>SUM(K220:K224)</f>
        <v>125</v>
      </c>
      <c r="L225" s="172">
        <f>L220+L221+L224+L223+L222</f>
        <v>33934.880000000005</v>
      </c>
      <c r="M225" s="107">
        <f>M220+M221+M223+M224+M222</f>
        <v>256065.12000000002</v>
      </c>
      <c r="O225" s="12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</row>
    <row r="226" spans="1:669" s="59" customFormat="1" ht="15.75" x14ac:dyDescent="0.25">
      <c r="A226"/>
      <c r="B226" s="3"/>
      <c r="C226" s="3"/>
      <c r="D226" s="3"/>
      <c r="E226"/>
      <c r="F226"/>
      <c r="G226" s="174"/>
      <c r="H226" s="106"/>
      <c r="I226" s="174"/>
      <c r="J226" s="174"/>
      <c r="K226" s="174"/>
      <c r="L226" s="174"/>
      <c r="M226" s="106"/>
      <c r="N226" s="12"/>
      <c r="O226" s="12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  <c r="VM226" s="53"/>
      <c r="VN226" s="53"/>
      <c r="VO226" s="53"/>
      <c r="VP226" s="53"/>
      <c r="VQ226" s="53"/>
      <c r="VR226" s="53"/>
      <c r="VS226" s="53"/>
      <c r="VT226" s="53"/>
      <c r="VU226" s="53"/>
      <c r="VV226" s="53"/>
      <c r="VW226" s="53"/>
      <c r="VX226" s="53"/>
      <c r="VY226" s="53"/>
      <c r="VZ226" s="53"/>
      <c r="WA226" s="53"/>
      <c r="WB226" s="53"/>
      <c r="WC226" s="53"/>
      <c r="WD226" s="53"/>
      <c r="WE226" s="53"/>
      <c r="WF226" s="53"/>
      <c r="WG226" s="53"/>
      <c r="WH226" s="53"/>
      <c r="WI226" s="53"/>
      <c r="WJ226" s="53"/>
      <c r="WK226" s="53"/>
      <c r="WL226" s="53"/>
      <c r="WM226" s="53"/>
      <c r="WN226" s="53"/>
      <c r="WO226" s="53"/>
      <c r="WP226" s="53"/>
      <c r="WQ226" s="53"/>
      <c r="WR226" s="53"/>
      <c r="WS226" s="53"/>
      <c r="WT226" s="53"/>
      <c r="WU226" s="53"/>
      <c r="WV226" s="53"/>
      <c r="WW226" s="53"/>
      <c r="WX226" s="53"/>
      <c r="WY226" s="53"/>
      <c r="WZ226" s="53"/>
      <c r="XA226" s="53"/>
      <c r="XB226" s="53"/>
      <c r="XC226" s="53"/>
      <c r="XD226" s="53"/>
      <c r="XE226" s="53"/>
      <c r="XF226" s="53"/>
      <c r="XG226" s="53"/>
      <c r="XH226" s="53"/>
      <c r="XI226" s="53"/>
      <c r="XJ226" s="53"/>
      <c r="XK226" s="53"/>
      <c r="XL226" s="53"/>
      <c r="XM226" s="53"/>
      <c r="XN226" s="53"/>
      <c r="XO226" s="53"/>
      <c r="XP226" s="53"/>
      <c r="XQ226" s="53"/>
      <c r="XR226" s="53"/>
      <c r="XS226" s="53"/>
      <c r="XT226" s="53"/>
      <c r="XU226" s="53"/>
      <c r="XV226" s="53"/>
      <c r="XW226" s="53"/>
      <c r="XX226" s="53"/>
      <c r="XY226" s="53"/>
      <c r="XZ226" s="53"/>
      <c r="YA226" s="53"/>
      <c r="YB226" s="53"/>
      <c r="YC226" s="53"/>
      <c r="YD226" s="53"/>
      <c r="YE226" s="53"/>
      <c r="YF226" s="53"/>
      <c r="YG226" s="53"/>
      <c r="YH226" s="53"/>
      <c r="YI226" s="53"/>
      <c r="YJ226" s="53"/>
      <c r="YK226" s="53"/>
      <c r="YL226" s="53"/>
      <c r="YM226" s="53"/>
      <c r="YN226" s="53"/>
      <c r="YO226" s="53"/>
      <c r="YP226" s="53"/>
      <c r="YQ226" s="53"/>
      <c r="YR226" s="53"/>
      <c r="YS226" s="53"/>
    </row>
    <row r="227" spans="1:669" s="12" customFormat="1" ht="15.75" x14ac:dyDescent="0.25">
      <c r="A227" s="57" t="s">
        <v>167</v>
      </c>
      <c r="B227" s="87"/>
      <c r="C227" s="41"/>
      <c r="D227" s="41"/>
      <c r="E227" s="41"/>
      <c r="F227" s="41"/>
      <c r="G227" s="101"/>
      <c r="H227" s="101"/>
      <c r="I227" s="101"/>
      <c r="J227" s="101"/>
      <c r="K227" s="101"/>
      <c r="L227" s="101"/>
      <c r="M227" s="101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  <c r="TH227" s="33"/>
      <c r="TI227" s="33"/>
      <c r="TJ227" s="33"/>
      <c r="TK227" s="33"/>
      <c r="TL227" s="33"/>
      <c r="TM227" s="33"/>
      <c r="TN227" s="33"/>
      <c r="TO227" s="33"/>
      <c r="TP227" s="33"/>
      <c r="TQ227" s="33"/>
      <c r="TR227" s="33"/>
      <c r="TS227" s="33"/>
      <c r="TT227" s="33"/>
      <c r="TU227" s="33"/>
      <c r="TV227" s="33"/>
      <c r="TW227" s="33"/>
      <c r="TX227" s="33"/>
      <c r="TY227" s="33"/>
      <c r="TZ227" s="33"/>
      <c r="UA227" s="33"/>
      <c r="UB227" s="33"/>
      <c r="UC227" s="33"/>
      <c r="UD227" s="33"/>
      <c r="UE227" s="33"/>
      <c r="UF227" s="33"/>
      <c r="UG227" s="33"/>
      <c r="UH227" s="33"/>
      <c r="UI227" s="33"/>
      <c r="UJ227" s="33"/>
      <c r="UK227" s="33"/>
      <c r="UL227" s="33"/>
      <c r="UM227" s="33"/>
      <c r="UN227" s="33"/>
      <c r="UO227" s="33"/>
      <c r="UP227" s="33"/>
      <c r="UQ227" s="33"/>
      <c r="UR227" s="33"/>
      <c r="US227" s="33"/>
      <c r="UT227" s="33"/>
      <c r="UU227" s="33"/>
      <c r="UV227" s="33"/>
      <c r="UW227" s="33"/>
      <c r="UX227" s="33"/>
      <c r="UY227" s="33"/>
      <c r="UZ227" s="33"/>
      <c r="VA227" s="33"/>
      <c r="VB227" s="33"/>
      <c r="VC227" s="33"/>
      <c r="VD227" s="33"/>
      <c r="VE227" s="33"/>
      <c r="VF227" s="33"/>
      <c r="VG227" s="33"/>
      <c r="VH227" s="33"/>
      <c r="VI227" s="33"/>
      <c r="VJ227" s="33"/>
      <c r="VK227" s="33"/>
      <c r="VL227" s="33"/>
      <c r="VM227" s="33"/>
      <c r="VN227" s="33"/>
      <c r="VO227" s="33"/>
      <c r="VP227" s="33"/>
      <c r="VQ227" s="33"/>
      <c r="VR227" s="33"/>
      <c r="VS227" s="33"/>
      <c r="VT227" s="33"/>
      <c r="VU227" s="33"/>
      <c r="VV227" s="33"/>
      <c r="VW227" s="33"/>
      <c r="VX227" s="33"/>
      <c r="VY227" s="33"/>
      <c r="VZ227" s="33"/>
      <c r="WA227" s="33"/>
      <c r="WB227" s="33"/>
      <c r="WC227" s="33"/>
      <c r="WD227" s="33"/>
      <c r="WE227" s="33"/>
      <c r="WF227" s="33"/>
      <c r="WG227" s="33"/>
      <c r="WH227" s="33"/>
      <c r="WI227" s="33"/>
      <c r="WJ227" s="33"/>
      <c r="WK227" s="33"/>
      <c r="WL227" s="33"/>
      <c r="WM227" s="33"/>
      <c r="WN227" s="33"/>
      <c r="WO227" s="33"/>
      <c r="WP227" s="33"/>
      <c r="WQ227" s="33"/>
      <c r="WR227" s="33"/>
      <c r="WS227" s="33"/>
      <c r="WT227" s="33"/>
      <c r="WU227" s="33"/>
      <c r="WV227" s="33"/>
      <c r="WW227" s="33"/>
      <c r="WX227" s="33"/>
      <c r="WY227" s="33"/>
      <c r="WZ227" s="33"/>
      <c r="XA227" s="33"/>
      <c r="XB227" s="33"/>
      <c r="XC227" s="33"/>
      <c r="XD227" s="33"/>
      <c r="XE227" s="33"/>
      <c r="XF227" s="33"/>
      <c r="XG227" s="33"/>
      <c r="XH227" s="33"/>
      <c r="XI227" s="33"/>
      <c r="XJ227" s="33"/>
      <c r="XK227" s="33"/>
      <c r="XL227" s="33"/>
      <c r="XM227" s="33"/>
      <c r="XN227" s="33"/>
      <c r="XO227" s="33"/>
      <c r="XP227" s="33"/>
      <c r="XQ227" s="33"/>
      <c r="XR227" s="33"/>
      <c r="XS227" s="33"/>
      <c r="XT227" s="33"/>
      <c r="XU227" s="33"/>
      <c r="XV227" s="33"/>
      <c r="XW227" s="33"/>
      <c r="XX227" s="33"/>
      <c r="XY227" s="33"/>
      <c r="XZ227" s="33"/>
      <c r="YA227" s="33"/>
      <c r="YB227" s="33"/>
      <c r="YC227" s="33"/>
      <c r="YD227" s="33"/>
      <c r="YE227" s="33"/>
      <c r="YF227" s="33"/>
      <c r="YG227" s="33"/>
      <c r="YH227" s="33"/>
      <c r="YI227" s="33"/>
      <c r="YJ227" s="33"/>
      <c r="YK227" s="33"/>
      <c r="YL227" s="33"/>
      <c r="YM227" s="33"/>
      <c r="YN227" s="33"/>
      <c r="YO227" s="33"/>
      <c r="YP227" s="33"/>
      <c r="YQ227" s="33"/>
      <c r="YR227" s="33"/>
      <c r="YS227" s="33"/>
    </row>
    <row r="228" spans="1:669" s="12" customFormat="1" ht="15.75" x14ac:dyDescent="0.25">
      <c r="A228" s="75" t="s">
        <v>168</v>
      </c>
      <c r="B228" s="76" t="s">
        <v>165</v>
      </c>
      <c r="C228" s="77" t="s">
        <v>69</v>
      </c>
      <c r="D228" s="77" t="s">
        <v>207</v>
      </c>
      <c r="E228" s="78">
        <v>44470</v>
      </c>
      <c r="F228" s="79" t="s">
        <v>106</v>
      </c>
      <c r="G228" s="142">
        <v>60000</v>
      </c>
      <c r="H228" s="142">
        <v>1722</v>
      </c>
      <c r="I228" s="142">
        <v>3486.68</v>
      </c>
      <c r="J228" s="98">
        <v>1824</v>
      </c>
      <c r="K228" s="142">
        <v>969</v>
      </c>
      <c r="L228" s="142">
        <v>8001.68</v>
      </c>
      <c r="M228" s="142">
        <v>51998.32</v>
      </c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  <c r="TH228" s="33"/>
      <c r="TI228" s="33"/>
      <c r="TJ228" s="33"/>
      <c r="TK228" s="33"/>
      <c r="TL228" s="33"/>
      <c r="TM228" s="33"/>
      <c r="TN228" s="33"/>
      <c r="TO228" s="33"/>
      <c r="TP228" s="33"/>
      <c r="TQ228" s="33"/>
      <c r="TR228" s="33"/>
      <c r="TS228" s="33"/>
      <c r="TT228" s="33"/>
      <c r="TU228" s="33"/>
      <c r="TV228" s="33"/>
      <c r="TW228" s="33"/>
      <c r="TX228" s="33"/>
      <c r="TY228" s="33"/>
      <c r="TZ228" s="33"/>
      <c r="UA228" s="33"/>
      <c r="UB228" s="33"/>
      <c r="UC228" s="33"/>
      <c r="UD228" s="33"/>
      <c r="UE228" s="33"/>
      <c r="UF228" s="33"/>
      <c r="UG228" s="33"/>
      <c r="UH228" s="33"/>
      <c r="UI228" s="33"/>
      <c r="UJ228" s="33"/>
      <c r="UK228" s="33"/>
      <c r="UL228" s="33"/>
      <c r="UM228" s="33"/>
      <c r="UN228" s="33"/>
      <c r="UO228" s="33"/>
      <c r="UP228" s="33"/>
      <c r="UQ228" s="33"/>
      <c r="UR228" s="33"/>
      <c r="US228" s="33"/>
      <c r="UT228" s="33"/>
      <c r="UU228" s="33"/>
      <c r="UV228" s="33"/>
      <c r="UW228" s="33"/>
      <c r="UX228" s="33"/>
      <c r="UY228" s="33"/>
      <c r="UZ228" s="33"/>
      <c r="VA228" s="33"/>
      <c r="VB228" s="33"/>
      <c r="VC228" s="33"/>
      <c r="VD228" s="33"/>
      <c r="VE228" s="33"/>
      <c r="VF228" s="33"/>
      <c r="VG228" s="33"/>
      <c r="VH228" s="33"/>
      <c r="VI228" s="33"/>
      <c r="VJ228" s="33"/>
      <c r="VK228" s="33"/>
      <c r="VL228" s="33"/>
      <c r="VM228" s="33"/>
      <c r="VN228" s="33"/>
      <c r="VO228" s="33"/>
      <c r="VP228" s="33"/>
      <c r="VQ228" s="33"/>
      <c r="VR228" s="33"/>
      <c r="VS228" s="33"/>
      <c r="VT228" s="33"/>
      <c r="VU228" s="33"/>
      <c r="VV228" s="33"/>
      <c r="VW228" s="33"/>
      <c r="VX228" s="33"/>
      <c r="VY228" s="33"/>
      <c r="VZ228" s="33"/>
      <c r="WA228" s="33"/>
      <c r="WB228" s="33"/>
      <c r="WC228" s="33"/>
      <c r="WD228" s="33"/>
      <c r="WE228" s="33"/>
      <c r="WF228" s="33"/>
      <c r="WG228" s="33"/>
      <c r="WH228" s="33"/>
      <c r="WI228" s="33"/>
      <c r="WJ228" s="33"/>
      <c r="WK228" s="33"/>
      <c r="WL228" s="33"/>
      <c r="WM228" s="33"/>
      <c r="WN228" s="33"/>
      <c r="WO228" s="33"/>
      <c r="WP228" s="33"/>
      <c r="WQ228" s="33"/>
      <c r="WR228" s="33"/>
      <c r="WS228" s="33"/>
      <c r="WT228" s="33"/>
      <c r="WU228" s="33"/>
      <c r="WV228" s="33"/>
      <c r="WW228" s="33"/>
      <c r="WX228" s="33"/>
      <c r="WY228" s="33"/>
      <c r="WZ228" s="33"/>
      <c r="XA228" s="33"/>
      <c r="XB228" s="33"/>
      <c r="XC228" s="33"/>
      <c r="XD228" s="33"/>
      <c r="XE228" s="33"/>
      <c r="XF228" s="33"/>
      <c r="XG228" s="33"/>
      <c r="XH228" s="33"/>
      <c r="XI228" s="33"/>
      <c r="XJ228" s="33"/>
      <c r="XK228" s="33"/>
      <c r="XL228" s="33"/>
      <c r="XM228" s="33"/>
      <c r="XN228" s="33"/>
      <c r="XO228" s="33"/>
      <c r="XP228" s="33"/>
      <c r="XQ228" s="33"/>
      <c r="XR228" s="33"/>
      <c r="XS228" s="33"/>
      <c r="XT228" s="33"/>
      <c r="XU228" s="33"/>
      <c r="XV228" s="33"/>
      <c r="XW228" s="33"/>
      <c r="XX228" s="33"/>
      <c r="XY228" s="33"/>
      <c r="XZ228" s="33"/>
      <c r="YA228" s="33"/>
      <c r="YB228" s="33"/>
      <c r="YC228" s="33"/>
      <c r="YD228" s="33"/>
      <c r="YE228" s="33"/>
      <c r="YF228" s="33"/>
      <c r="YG228" s="33"/>
      <c r="YH228" s="33"/>
      <c r="YI228" s="33"/>
      <c r="YJ228" s="33"/>
      <c r="YK228" s="33"/>
      <c r="YL228" s="33"/>
      <c r="YM228" s="33"/>
      <c r="YN228" s="33"/>
      <c r="YO228" s="33"/>
      <c r="YP228" s="33"/>
      <c r="YQ228" s="33"/>
      <c r="YR228" s="33"/>
      <c r="YS228" s="33"/>
    </row>
    <row r="229" spans="1:669" s="12" customFormat="1" ht="15.75" x14ac:dyDescent="0.25">
      <c r="A229" s="75" t="s">
        <v>169</v>
      </c>
      <c r="B229" s="76" t="s">
        <v>165</v>
      </c>
      <c r="C229" s="77" t="s">
        <v>70</v>
      </c>
      <c r="D229" s="77" t="s">
        <v>207</v>
      </c>
      <c r="E229" s="78">
        <v>44593</v>
      </c>
      <c r="F229" s="79" t="s">
        <v>106</v>
      </c>
      <c r="G229" s="142">
        <v>76000</v>
      </c>
      <c r="H229" s="142">
        <v>2181.1999999999998</v>
      </c>
      <c r="I229" s="142">
        <v>6497.56</v>
      </c>
      <c r="J229" s="98">
        <v>2310.4</v>
      </c>
      <c r="K229" s="142">
        <v>25</v>
      </c>
      <c r="L229" s="142">
        <v>11014.16</v>
      </c>
      <c r="M229" s="142">
        <v>64985.84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  <c r="SQ229" s="33"/>
      <c r="SR229" s="33"/>
      <c r="SS229" s="33"/>
      <c r="ST229" s="33"/>
      <c r="SU229" s="33"/>
      <c r="SV229" s="33"/>
      <c r="SW229" s="33"/>
      <c r="SX229" s="33"/>
      <c r="SY229" s="33"/>
      <c r="SZ229" s="33"/>
      <c r="TA229" s="33"/>
      <c r="TB229" s="33"/>
      <c r="TC229" s="33"/>
      <c r="TD229" s="33"/>
      <c r="TE229" s="33"/>
      <c r="TF229" s="33"/>
      <c r="TG229" s="33"/>
      <c r="TH229" s="33"/>
      <c r="TI229" s="33"/>
      <c r="TJ229" s="33"/>
      <c r="TK229" s="33"/>
      <c r="TL229" s="33"/>
      <c r="TM229" s="33"/>
      <c r="TN229" s="33"/>
      <c r="TO229" s="33"/>
      <c r="TP229" s="33"/>
      <c r="TQ229" s="33"/>
      <c r="TR229" s="33"/>
      <c r="TS229" s="33"/>
      <c r="TT229" s="33"/>
      <c r="TU229" s="33"/>
      <c r="TV229" s="33"/>
      <c r="TW229" s="33"/>
      <c r="TX229" s="33"/>
      <c r="TY229" s="33"/>
      <c r="TZ229" s="33"/>
      <c r="UA229" s="33"/>
      <c r="UB229" s="33"/>
      <c r="UC229" s="33"/>
      <c r="UD229" s="33"/>
      <c r="UE229" s="33"/>
      <c r="UF229" s="33"/>
      <c r="UG229" s="33"/>
      <c r="UH229" s="33"/>
      <c r="UI229" s="33"/>
      <c r="UJ229" s="33"/>
      <c r="UK229" s="33"/>
      <c r="UL229" s="33"/>
      <c r="UM229" s="33"/>
      <c r="UN229" s="33"/>
      <c r="UO229" s="33"/>
      <c r="UP229" s="33"/>
      <c r="UQ229" s="33"/>
      <c r="UR229" s="33"/>
      <c r="US229" s="33"/>
      <c r="UT229" s="33"/>
      <c r="UU229" s="33"/>
      <c r="UV229" s="33"/>
      <c r="UW229" s="33"/>
      <c r="UX229" s="33"/>
      <c r="UY229" s="33"/>
      <c r="UZ229" s="33"/>
      <c r="VA229" s="33"/>
      <c r="VB229" s="33"/>
      <c r="VC229" s="33"/>
      <c r="VD229" s="33"/>
      <c r="VE229" s="33"/>
      <c r="VF229" s="33"/>
      <c r="VG229" s="33"/>
      <c r="VH229" s="33"/>
      <c r="VI229" s="33"/>
      <c r="VJ229" s="33"/>
      <c r="VK229" s="33"/>
      <c r="VL229" s="33"/>
      <c r="VM229" s="33"/>
      <c r="VN229" s="33"/>
      <c r="VO229" s="33"/>
      <c r="VP229" s="33"/>
      <c r="VQ229" s="33"/>
      <c r="VR229" s="33"/>
      <c r="VS229" s="33"/>
      <c r="VT229" s="33"/>
      <c r="VU229" s="33"/>
      <c r="VV229" s="33"/>
      <c r="VW229" s="33"/>
      <c r="VX229" s="33"/>
      <c r="VY229" s="33"/>
      <c r="VZ229" s="33"/>
      <c r="WA229" s="33"/>
      <c r="WB229" s="33"/>
      <c r="WC229" s="33"/>
      <c r="WD229" s="33"/>
      <c r="WE229" s="33"/>
      <c r="WF229" s="33"/>
      <c r="WG229" s="33"/>
      <c r="WH229" s="33"/>
      <c r="WI229" s="33"/>
      <c r="WJ229" s="33"/>
      <c r="WK229" s="33"/>
      <c r="WL229" s="33"/>
      <c r="WM229" s="33"/>
      <c r="WN229" s="33"/>
      <c r="WO229" s="33"/>
      <c r="WP229" s="33"/>
      <c r="WQ229" s="33"/>
      <c r="WR229" s="33"/>
      <c r="WS229" s="33"/>
      <c r="WT229" s="33"/>
      <c r="WU229" s="33"/>
      <c r="WV229" s="33"/>
      <c r="WW229" s="33"/>
      <c r="WX229" s="33"/>
      <c r="WY229" s="33"/>
      <c r="WZ229" s="33"/>
      <c r="XA229" s="33"/>
      <c r="XB229" s="33"/>
      <c r="XC229" s="33"/>
      <c r="XD229" s="33"/>
      <c r="XE229" s="33"/>
      <c r="XF229" s="33"/>
      <c r="XG229" s="33"/>
      <c r="XH229" s="33"/>
      <c r="XI229" s="33"/>
      <c r="XJ229" s="33"/>
      <c r="XK229" s="33"/>
      <c r="XL229" s="33"/>
      <c r="XM229" s="33"/>
      <c r="XN229" s="33"/>
      <c r="XO229" s="33"/>
      <c r="XP229" s="33"/>
      <c r="XQ229" s="33"/>
      <c r="XR229" s="33"/>
      <c r="XS229" s="33"/>
      <c r="XT229" s="33"/>
      <c r="XU229" s="33"/>
      <c r="XV229" s="33"/>
      <c r="XW229" s="33"/>
      <c r="XX229" s="33"/>
      <c r="XY229" s="33"/>
      <c r="XZ229" s="33"/>
      <c r="YA229" s="33"/>
      <c r="YB229" s="33"/>
      <c r="YC229" s="33"/>
      <c r="YD229" s="33"/>
      <c r="YE229" s="33"/>
      <c r="YF229" s="33"/>
      <c r="YG229" s="33"/>
      <c r="YH229" s="33"/>
      <c r="YI229" s="33"/>
      <c r="YJ229" s="33"/>
      <c r="YK229" s="33"/>
      <c r="YL229" s="33"/>
      <c r="YM229" s="33"/>
      <c r="YN229" s="33"/>
      <c r="YO229" s="33"/>
      <c r="YP229" s="33"/>
      <c r="YQ229" s="33"/>
      <c r="YR229" s="33"/>
      <c r="YS229" s="33"/>
    </row>
    <row r="230" spans="1:669" s="12" customFormat="1" ht="15.75" x14ac:dyDescent="0.25">
      <c r="A230" s="75" t="s">
        <v>172</v>
      </c>
      <c r="B230" s="76" t="s">
        <v>53</v>
      </c>
      <c r="C230" s="77" t="s">
        <v>69</v>
      </c>
      <c r="D230" s="77" t="s">
        <v>207</v>
      </c>
      <c r="E230" s="78">
        <v>44662</v>
      </c>
      <c r="F230" s="79" t="s">
        <v>106</v>
      </c>
      <c r="G230" s="142">
        <v>115000</v>
      </c>
      <c r="H230" s="142">
        <v>3300.5</v>
      </c>
      <c r="I230" s="142">
        <v>15633.74</v>
      </c>
      <c r="J230" s="98">
        <v>3496</v>
      </c>
      <c r="K230" s="142">
        <v>25</v>
      </c>
      <c r="L230" s="142">
        <v>22455.24</v>
      </c>
      <c r="M230" s="142">
        <v>92544.76</v>
      </c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  <c r="TH230" s="33"/>
      <c r="TI230" s="33"/>
      <c r="TJ230" s="33"/>
      <c r="TK230" s="33"/>
      <c r="TL230" s="33"/>
      <c r="TM230" s="33"/>
      <c r="TN230" s="33"/>
      <c r="TO230" s="33"/>
      <c r="TP230" s="33"/>
      <c r="TQ230" s="33"/>
      <c r="TR230" s="33"/>
      <c r="TS230" s="33"/>
      <c r="TT230" s="33"/>
      <c r="TU230" s="33"/>
      <c r="TV230" s="33"/>
      <c r="TW230" s="33"/>
      <c r="TX230" s="33"/>
      <c r="TY230" s="33"/>
      <c r="TZ230" s="33"/>
      <c r="UA230" s="33"/>
      <c r="UB230" s="33"/>
      <c r="UC230" s="33"/>
      <c r="UD230" s="33"/>
      <c r="UE230" s="33"/>
      <c r="UF230" s="33"/>
      <c r="UG230" s="33"/>
      <c r="UH230" s="33"/>
      <c r="UI230" s="33"/>
      <c r="UJ230" s="33"/>
      <c r="UK230" s="33"/>
      <c r="UL230" s="33"/>
      <c r="UM230" s="33"/>
      <c r="UN230" s="33"/>
      <c r="UO230" s="33"/>
      <c r="UP230" s="33"/>
      <c r="UQ230" s="33"/>
      <c r="UR230" s="33"/>
      <c r="US230" s="33"/>
      <c r="UT230" s="33"/>
      <c r="UU230" s="33"/>
      <c r="UV230" s="33"/>
      <c r="UW230" s="33"/>
      <c r="UX230" s="33"/>
      <c r="UY230" s="33"/>
      <c r="UZ230" s="33"/>
      <c r="VA230" s="33"/>
      <c r="VB230" s="33"/>
      <c r="VC230" s="33"/>
      <c r="VD230" s="33"/>
      <c r="VE230" s="33"/>
      <c r="VF230" s="33"/>
      <c r="VG230" s="33"/>
      <c r="VH230" s="33"/>
      <c r="VI230" s="33"/>
      <c r="VJ230" s="33"/>
      <c r="VK230" s="33"/>
      <c r="VL230" s="33"/>
      <c r="VM230" s="33"/>
      <c r="VN230" s="33"/>
      <c r="VO230" s="33"/>
      <c r="VP230" s="33"/>
      <c r="VQ230" s="33"/>
      <c r="VR230" s="33"/>
      <c r="VS230" s="33"/>
      <c r="VT230" s="33"/>
      <c r="VU230" s="33"/>
      <c r="VV230" s="33"/>
      <c r="VW230" s="33"/>
      <c r="VX230" s="33"/>
      <c r="VY230" s="33"/>
      <c r="VZ230" s="33"/>
      <c r="WA230" s="33"/>
      <c r="WB230" s="33"/>
      <c r="WC230" s="33"/>
      <c r="WD230" s="33"/>
      <c r="WE230" s="33"/>
      <c r="WF230" s="33"/>
      <c r="WG230" s="33"/>
      <c r="WH230" s="33"/>
      <c r="WI230" s="33"/>
      <c r="WJ230" s="33"/>
      <c r="WK230" s="33"/>
      <c r="WL230" s="33"/>
      <c r="WM230" s="33"/>
      <c r="WN230" s="33"/>
      <c r="WO230" s="33"/>
      <c r="WP230" s="33"/>
      <c r="WQ230" s="33"/>
      <c r="WR230" s="33"/>
      <c r="WS230" s="33"/>
      <c r="WT230" s="33"/>
      <c r="WU230" s="33"/>
      <c r="WV230" s="33"/>
      <c r="WW230" s="33"/>
      <c r="WX230" s="33"/>
      <c r="WY230" s="33"/>
      <c r="WZ230" s="33"/>
      <c r="XA230" s="33"/>
      <c r="XB230" s="33"/>
      <c r="XC230" s="33"/>
      <c r="XD230" s="33"/>
      <c r="XE230" s="33"/>
      <c r="XF230" s="33"/>
      <c r="XG230" s="33"/>
      <c r="XH230" s="33"/>
      <c r="XI230" s="33"/>
      <c r="XJ230" s="33"/>
      <c r="XK230" s="33"/>
      <c r="XL230" s="33"/>
      <c r="XM230" s="33"/>
      <c r="XN230" s="33"/>
      <c r="XO230" s="33"/>
      <c r="XP230" s="33"/>
      <c r="XQ230" s="33"/>
      <c r="XR230" s="33"/>
      <c r="XS230" s="33"/>
      <c r="XT230" s="33"/>
      <c r="XU230" s="33"/>
      <c r="XV230" s="33"/>
      <c r="XW230" s="33"/>
      <c r="XX230" s="33"/>
      <c r="XY230" s="33"/>
      <c r="XZ230" s="33"/>
      <c r="YA230" s="33"/>
      <c r="YB230" s="33"/>
      <c r="YC230" s="33"/>
      <c r="YD230" s="33"/>
      <c r="YE230" s="33"/>
      <c r="YF230" s="33"/>
      <c r="YG230" s="33"/>
      <c r="YH230" s="33"/>
      <c r="YI230" s="33"/>
      <c r="YJ230" s="33"/>
      <c r="YK230" s="33"/>
      <c r="YL230" s="33"/>
      <c r="YM230" s="33"/>
      <c r="YN230" s="33"/>
      <c r="YO230" s="33"/>
      <c r="YP230" s="33"/>
      <c r="YQ230" s="33"/>
      <c r="YR230" s="33"/>
      <c r="YS230" s="33"/>
    </row>
    <row r="231" spans="1:669" s="59" customFormat="1" ht="15.75" x14ac:dyDescent="0.25">
      <c r="A231" s="73" t="s">
        <v>14</v>
      </c>
      <c r="B231" s="27">
        <v>3</v>
      </c>
      <c r="C231" s="47"/>
      <c r="D231" s="47"/>
      <c r="E231" s="47"/>
      <c r="F231" s="74"/>
      <c r="G231" s="110">
        <f>G228+G229+G230</f>
        <v>251000</v>
      </c>
      <c r="H231" s="110">
        <f t="shared" ref="H231:M231" si="37">SUM(H228:H230)</f>
        <v>7203.7</v>
      </c>
      <c r="I231" s="110">
        <f t="shared" si="37"/>
        <v>25617.98</v>
      </c>
      <c r="J231" s="110">
        <f t="shared" si="37"/>
        <v>7630.4</v>
      </c>
      <c r="K231" s="110">
        <f t="shared" si="37"/>
        <v>1019</v>
      </c>
      <c r="L231" s="110">
        <f t="shared" si="37"/>
        <v>41471.08</v>
      </c>
      <c r="M231" s="107">
        <f t="shared" si="37"/>
        <v>209528.91999999998</v>
      </c>
      <c r="N231" s="12"/>
      <c r="O231" s="12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 s="53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53"/>
      <c r="OC231" s="53"/>
      <c r="OD231" s="53"/>
      <c r="OE231" s="53"/>
      <c r="OF231" s="53"/>
      <c r="OG231" s="53"/>
      <c r="OH231" s="53"/>
      <c r="OI231" s="53"/>
      <c r="OJ231" s="53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3"/>
      <c r="PX231" s="53"/>
      <c r="PY231" s="53"/>
      <c r="PZ231" s="53"/>
      <c r="QA231" s="53"/>
      <c r="QB231" s="53"/>
      <c r="QC231" s="53"/>
      <c r="QD231" s="53"/>
      <c r="QE231" s="53"/>
      <c r="QF231" s="53"/>
      <c r="QG231" s="53"/>
      <c r="QH231" s="53"/>
      <c r="QI231" s="53"/>
      <c r="QJ231" s="53"/>
      <c r="QK231" s="53"/>
      <c r="QL231" s="53"/>
      <c r="QM231" s="53"/>
      <c r="QN231" s="53"/>
      <c r="QO231" s="53"/>
      <c r="QP231" s="53"/>
      <c r="QQ231" s="53"/>
      <c r="QR231" s="53"/>
      <c r="QS231" s="53"/>
      <c r="QT231" s="53"/>
      <c r="QU231" s="53"/>
      <c r="QV231" s="53"/>
      <c r="QW231" s="53"/>
      <c r="QX231" s="53"/>
      <c r="QY231" s="53"/>
      <c r="QZ231" s="53"/>
      <c r="RA231" s="53"/>
      <c r="RB231" s="53"/>
      <c r="RC231" s="53"/>
      <c r="RD231" s="53"/>
      <c r="RE231" s="53"/>
      <c r="RF231" s="53"/>
      <c r="RG231" s="53"/>
      <c r="RH231" s="53"/>
      <c r="RI231" s="53"/>
      <c r="RJ231" s="53"/>
      <c r="RK231" s="53"/>
      <c r="RL231" s="53"/>
      <c r="RM231" s="53"/>
      <c r="RN231" s="53"/>
      <c r="RO231" s="53"/>
      <c r="RP231" s="53"/>
      <c r="RQ231" s="53"/>
      <c r="RR231" s="53"/>
      <c r="RS231" s="53"/>
      <c r="RT231" s="53"/>
      <c r="RU231" s="53"/>
      <c r="RV231" s="53"/>
      <c r="RW231" s="53"/>
      <c r="RX231" s="53"/>
      <c r="RY231" s="53"/>
      <c r="RZ231" s="53"/>
      <c r="SA231" s="53"/>
      <c r="SB231" s="53"/>
      <c r="SC231" s="53"/>
      <c r="SD231" s="53"/>
      <c r="SE231" s="53"/>
      <c r="SF231" s="53"/>
      <c r="SG231" s="53"/>
      <c r="SH231" s="53"/>
      <c r="SI231" s="53"/>
      <c r="SJ231" s="53"/>
      <c r="SK231" s="53"/>
      <c r="SL231" s="53"/>
      <c r="SM231" s="53"/>
      <c r="SN231" s="53"/>
      <c r="SO231" s="53"/>
      <c r="SP231" s="53"/>
      <c r="SQ231" s="53"/>
      <c r="SR231" s="53"/>
      <c r="SS231" s="53"/>
      <c r="ST231" s="53"/>
      <c r="SU231" s="53"/>
      <c r="SV231" s="53"/>
      <c r="SW231" s="53"/>
      <c r="SX231" s="53"/>
      <c r="SY231" s="53"/>
      <c r="SZ231" s="53"/>
      <c r="TA231" s="53"/>
      <c r="TB231" s="53"/>
      <c r="TC231" s="53"/>
      <c r="TD231" s="53"/>
      <c r="TE231" s="53"/>
      <c r="TF231" s="53"/>
      <c r="TG231" s="53"/>
      <c r="TH231" s="53"/>
      <c r="TI231" s="53"/>
      <c r="TJ231" s="53"/>
      <c r="TK231" s="53"/>
      <c r="TL231" s="53"/>
      <c r="TM231" s="53"/>
      <c r="TN231" s="53"/>
      <c r="TO231" s="53"/>
      <c r="TP231" s="53"/>
      <c r="TQ231" s="53"/>
      <c r="TR231" s="53"/>
      <c r="TS231" s="53"/>
      <c r="TT231" s="53"/>
      <c r="TU231" s="53"/>
      <c r="TV231" s="53"/>
      <c r="TW231" s="53"/>
      <c r="TX231" s="53"/>
      <c r="TY231" s="53"/>
      <c r="TZ231" s="53"/>
      <c r="UA231" s="53"/>
      <c r="UB231" s="53"/>
      <c r="UC231" s="53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  <c r="VM231" s="53"/>
      <c r="VN231" s="53"/>
      <c r="VO231" s="53"/>
      <c r="VP231" s="53"/>
      <c r="VQ231" s="53"/>
      <c r="VR231" s="53"/>
      <c r="VS231" s="53"/>
      <c r="VT231" s="53"/>
      <c r="VU231" s="53"/>
      <c r="VV231" s="53"/>
      <c r="VW231" s="53"/>
      <c r="VX231" s="53"/>
      <c r="VY231" s="53"/>
      <c r="VZ231" s="53"/>
      <c r="WA231" s="53"/>
      <c r="WB231" s="53"/>
      <c r="WC231" s="53"/>
      <c r="WD231" s="53"/>
      <c r="WE231" s="53"/>
      <c r="WF231" s="53"/>
      <c r="WG231" s="53"/>
      <c r="WH231" s="53"/>
      <c r="WI231" s="53"/>
      <c r="WJ231" s="53"/>
      <c r="WK231" s="53"/>
      <c r="WL231" s="53"/>
      <c r="WM231" s="53"/>
      <c r="WN231" s="53"/>
      <c r="WO231" s="53"/>
      <c r="WP231" s="53"/>
      <c r="WQ231" s="53"/>
      <c r="WR231" s="53"/>
      <c r="WS231" s="53"/>
      <c r="WT231" s="53"/>
      <c r="WU231" s="53"/>
      <c r="WV231" s="53"/>
      <c r="WW231" s="53"/>
      <c r="WX231" s="53"/>
      <c r="WY231" s="53"/>
      <c r="WZ231" s="53"/>
      <c r="XA231" s="53"/>
      <c r="XB231" s="53"/>
      <c r="XC231" s="53"/>
      <c r="XD231" s="53"/>
      <c r="XE231" s="53"/>
      <c r="XF231" s="53"/>
      <c r="XG231" s="53"/>
      <c r="XH231" s="53"/>
      <c r="XI231" s="53"/>
      <c r="XJ231" s="53"/>
      <c r="XK231" s="53"/>
      <c r="XL231" s="53"/>
      <c r="XM231" s="53"/>
      <c r="XN231" s="53"/>
      <c r="XO231" s="53"/>
      <c r="XP231" s="53"/>
      <c r="XQ231" s="53"/>
      <c r="XR231" s="53"/>
      <c r="XS231" s="53"/>
      <c r="XT231" s="53"/>
      <c r="XU231" s="53"/>
      <c r="XV231" s="53"/>
      <c r="XW231" s="53"/>
      <c r="XX231" s="53"/>
      <c r="XY231" s="53"/>
      <c r="XZ231" s="53"/>
      <c r="YA231" s="53"/>
      <c r="YB231" s="53"/>
      <c r="YC231" s="53"/>
      <c r="YD231" s="53"/>
      <c r="YE231" s="53"/>
      <c r="YF231" s="53"/>
      <c r="YG231" s="53"/>
      <c r="YH231" s="53"/>
      <c r="YI231" s="53"/>
      <c r="YJ231" s="53"/>
      <c r="YK231" s="53"/>
      <c r="YL231" s="53"/>
      <c r="YM231" s="53"/>
      <c r="YN231" s="53"/>
      <c r="YO231" s="53"/>
      <c r="YP231" s="53"/>
      <c r="YQ231" s="53"/>
      <c r="YR231" s="53"/>
      <c r="YS231" s="53"/>
    </row>
    <row r="232" spans="1:669" s="12" customFormat="1" ht="15.75" x14ac:dyDescent="0.25">
      <c r="A232"/>
      <c r="B232" s="3"/>
      <c r="C232" s="3"/>
      <c r="D232" s="3"/>
      <c r="E232"/>
      <c r="F232"/>
      <c r="G232" s="174"/>
      <c r="H232" s="106"/>
      <c r="I232" s="174"/>
      <c r="J232" s="174"/>
      <c r="K232" s="174"/>
      <c r="L232" s="174"/>
      <c r="M232" s="106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  <c r="TF232" s="33"/>
      <c r="TG232" s="33"/>
      <c r="TH232" s="33"/>
      <c r="TI232" s="33"/>
      <c r="TJ232" s="33"/>
      <c r="TK232" s="33"/>
      <c r="TL232" s="33"/>
      <c r="TM232" s="33"/>
      <c r="TN232" s="33"/>
      <c r="TO232" s="33"/>
      <c r="TP232" s="33"/>
      <c r="TQ232" s="33"/>
      <c r="TR232" s="33"/>
      <c r="TS232" s="33"/>
      <c r="TT232" s="33"/>
      <c r="TU232" s="33"/>
      <c r="TV232" s="33"/>
      <c r="TW232" s="33"/>
      <c r="TX232" s="33"/>
      <c r="TY232" s="33"/>
      <c r="TZ232" s="33"/>
      <c r="UA232" s="33"/>
      <c r="UB232" s="33"/>
      <c r="UC232" s="33"/>
      <c r="UD232" s="33"/>
      <c r="UE232" s="33"/>
      <c r="UF232" s="33"/>
      <c r="UG232" s="33"/>
      <c r="UH232" s="33"/>
      <c r="UI232" s="33"/>
      <c r="UJ232" s="33"/>
      <c r="UK232" s="33"/>
      <c r="UL232" s="33"/>
      <c r="UM232" s="33"/>
      <c r="UN232" s="33"/>
      <c r="UO232" s="33"/>
      <c r="UP232" s="33"/>
      <c r="UQ232" s="33"/>
      <c r="UR232" s="33"/>
      <c r="US232" s="33"/>
      <c r="UT232" s="33"/>
      <c r="UU232" s="33"/>
      <c r="UV232" s="33"/>
      <c r="UW232" s="33"/>
      <c r="UX232" s="33"/>
      <c r="UY232" s="33"/>
      <c r="UZ232" s="33"/>
      <c r="VA232" s="33"/>
      <c r="VB232" s="33"/>
      <c r="VC232" s="33"/>
      <c r="VD232" s="33"/>
      <c r="VE232" s="33"/>
      <c r="VF232" s="33"/>
      <c r="VG232" s="33"/>
      <c r="VH232" s="33"/>
      <c r="VI232" s="33"/>
      <c r="VJ232" s="33"/>
      <c r="VK232" s="33"/>
      <c r="VL232" s="33"/>
      <c r="VM232" s="33"/>
      <c r="VN232" s="33"/>
      <c r="VO232" s="33"/>
      <c r="VP232" s="33"/>
      <c r="VQ232" s="33"/>
      <c r="VR232" s="33"/>
      <c r="VS232" s="33"/>
      <c r="VT232" s="33"/>
      <c r="VU232" s="33"/>
      <c r="VV232" s="33"/>
      <c r="VW232" s="33"/>
      <c r="VX232" s="33"/>
      <c r="VY232" s="33"/>
      <c r="VZ232" s="33"/>
      <c r="WA232" s="33"/>
      <c r="WB232" s="33"/>
      <c r="WC232" s="33"/>
      <c r="WD232" s="33"/>
      <c r="WE232" s="33"/>
      <c r="WF232" s="33"/>
      <c r="WG232" s="33"/>
      <c r="WH232" s="33"/>
      <c r="WI232" s="33"/>
      <c r="WJ232" s="33"/>
      <c r="WK232" s="33"/>
      <c r="WL232" s="33"/>
      <c r="WM232" s="33"/>
      <c r="WN232" s="33"/>
      <c r="WO232" s="33"/>
      <c r="WP232" s="33"/>
      <c r="WQ232" s="33"/>
      <c r="WR232" s="33"/>
      <c r="WS232" s="33"/>
      <c r="WT232" s="33"/>
      <c r="WU232" s="33"/>
      <c r="WV232" s="33"/>
      <c r="WW232" s="33"/>
      <c r="WX232" s="33"/>
      <c r="WY232" s="33"/>
      <c r="WZ232" s="33"/>
      <c r="XA232" s="33"/>
      <c r="XB232" s="33"/>
      <c r="XC232" s="33"/>
      <c r="XD232" s="33"/>
      <c r="XE232" s="33"/>
      <c r="XF232" s="33"/>
      <c r="XG232" s="33"/>
      <c r="XH232" s="33"/>
      <c r="XI232" s="33"/>
      <c r="XJ232" s="33"/>
      <c r="XK232" s="33"/>
      <c r="XL232" s="33"/>
      <c r="XM232" s="33"/>
      <c r="XN232" s="33"/>
      <c r="XO232" s="33"/>
      <c r="XP232" s="33"/>
      <c r="XQ232" s="33"/>
      <c r="XR232" s="33"/>
      <c r="XS232" s="33"/>
      <c r="XT232" s="33"/>
      <c r="XU232" s="33"/>
      <c r="XV232" s="33"/>
      <c r="XW232" s="33"/>
      <c r="XX232" s="33"/>
      <c r="XY232" s="33"/>
      <c r="XZ232" s="33"/>
      <c r="YA232" s="33"/>
      <c r="YB232" s="33"/>
      <c r="YC232" s="33"/>
      <c r="YD232" s="33"/>
      <c r="YE232" s="33"/>
      <c r="YF232" s="33"/>
      <c r="YG232" s="33"/>
      <c r="YH232" s="33"/>
      <c r="YI232" s="33"/>
      <c r="YJ232" s="33"/>
      <c r="YK232" s="33"/>
      <c r="YL232" s="33"/>
      <c r="YM232" s="33"/>
      <c r="YN232" s="33"/>
      <c r="YO232" s="33"/>
      <c r="YP232" s="33"/>
      <c r="YQ232" s="33"/>
      <c r="YR232" s="33"/>
      <c r="YS232" s="33"/>
    </row>
    <row r="233" spans="1:669" s="3" customFormat="1" ht="15.75" x14ac:dyDescent="0.25">
      <c r="A233" s="57" t="s">
        <v>166</v>
      </c>
      <c r="B233" s="55"/>
      <c r="C233" s="56"/>
      <c r="D233" s="56"/>
      <c r="E233" s="56"/>
      <c r="F233" s="41"/>
      <c r="G233" s="101"/>
      <c r="H233" s="101"/>
      <c r="I233" s="101"/>
      <c r="J233" s="101"/>
      <c r="K233" s="101"/>
      <c r="L233" s="101"/>
      <c r="M233" s="101"/>
      <c r="N233" s="12"/>
      <c r="O233" s="12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</row>
    <row r="234" spans="1:669" s="12" customFormat="1" ht="15.75" x14ac:dyDescent="0.25">
      <c r="A234" s="22" t="s">
        <v>103</v>
      </c>
      <c r="B234" s="55" t="s">
        <v>53</v>
      </c>
      <c r="C234" s="56" t="s">
        <v>70</v>
      </c>
      <c r="D234" s="56" t="s">
        <v>207</v>
      </c>
      <c r="E234" s="58">
        <v>44470</v>
      </c>
      <c r="F234" s="8" t="s">
        <v>106</v>
      </c>
      <c r="G234" s="97">
        <v>89500</v>
      </c>
      <c r="H234" s="97">
        <v>2568.65</v>
      </c>
      <c r="I234" s="142">
        <v>9635.51</v>
      </c>
      <c r="J234" s="97">
        <v>2720.8</v>
      </c>
      <c r="K234" s="97">
        <v>25</v>
      </c>
      <c r="L234" s="97">
        <v>14949.96</v>
      </c>
      <c r="M234" s="142">
        <v>74550.039999999994</v>
      </c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  <c r="TF234" s="33"/>
      <c r="TG234" s="33"/>
      <c r="TH234" s="33"/>
      <c r="TI234" s="33"/>
      <c r="TJ234" s="33"/>
      <c r="TK234" s="33"/>
      <c r="TL234" s="33"/>
      <c r="TM234" s="33"/>
      <c r="TN234" s="33"/>
      <c r="TO234" s="33"/>
      <c r="TP234" s="33"/>
      <c r="TQ234" s="33"/>
      <c r="TR234" s="33"/>
      <c r="TS234" s="33"/>
      <c r="TT234" s="33"/>
      <c r="TU234" s="33"/>
      <c r="TV234" s="33"/>
      <c r="TW234" s="33"/>
      <c r="TX234" s="33"/>
      <c r="TY234" s="33"/>
      <c r="TZ234" s="33"/>
      <c r="UA234" s="33"/>
      <c r="UB234" s="33"/>
      <c r="UC234" s="33"/>
      <c r="UD234" s="33"/>
      <c r="UE234" s="33"/>
      <c r="UF234" s="33"/>
      <c r="UG234" s="33"/>
      <c r="UH234" s="33"/>
      <c r="UI234" s="33"/>
      <c r="UJ234" s="33"/>
      <c r="UK234" s="33"/>
      <c r="UL234" s="33"/>
      <c r="UM234" s="33"/>
      <c r="UN234" s="33"/>
      <c r="UO234" s="33"/>
      <c r="UP234" s="33"/>
      <c r="UQ234" s="33"/>
      <c r="UR234" s="33"/>
      <c r="US234" s="33"/>
      <c r="UT234" s="33"/>
      <c r="UU234" s="33"/>
      <c r="UV234" s="33"/>
      <c r="UW234" s="33"/>
      <c r="UX234" s="33"/>
      <c r="UY234" s="33"/>
      <c r="UZ234" s="33"/>
      <c r="VA234" s="33"/>
      <c r="VB234" s="33"/>
      <c r="VC234" s="33"/>
      <c r="VD234" s="33"/>
      <c r="VE234" s="33"/>
      <c r="VF234" s="33"/>
      <c r="VG234" s="33"/>
      <c r="VH234" s="33"/>
      <c r="VI234" s="33"/>
      <c r="VJ234" s="33"/>
      <c r="VK234" s="33"/>
      <c r="VL234" s="33"/>
      <c r="VM234" s="33"/>
      <c r="VN234" s="33"/>
      <c r="VO234" s="33"/>
      <c r="VP234" s="33"/>
      <c r="VQ234" s="33"/>
      <c r="VR234" s="33"/>
      <c r="VS234" s="33"/>
      <c r="VT234" s="33"/>
      <c r="VU234" s="33"/>
      <c r="VV234" s="33"/>
      <c r="VW234" s="33"/>
      <c r="VX234" s="33"/>
      <c r="VY234" s="33"/>
      <c r="VZ234" s="33"/>
      <c r="WA234" s="33"/>
      <c r="WB234" s="33"/>
      <c r="WC234" s="33"/>
      <c r="WD234" s="33"/>
      <c r="WE234" s="33"/>
      <c r="WF234" s="33"/>
      <c r="WG234" s="33"/>
      <c r="WH234" s="33"/>
      <c r="WI234" s="33"/>
      <c r="WJ234" s="33"/>
      <c r="WK234" s="33"/>
      <c r="WL234" s="33"/>
      <c r="WM234" s="33"/>
      <c r="WN234" s="33"/>
      <c r="WO234" s="33"/>
      <c r="WP234" s="33"/>
      <c r="WQ234" s="33"/>
      <c r="WR234" s="33"/>
      <c r="WS234" s="33"/>
      <c r="WT234" s="33"/>
      <c r="WU234" s="33"/>
      <c r="WV234" s="33"/>
      <c r="WW234" s="33"/>
      <c r="WX234" s="33"/>
      <c r="WY234" s="33"/>
      <c r="WZ234" s="33"/>
      <c r="XA234" s="33"/>
      <c r="XB234" s="33"/>
      <c r="XC234" s="33"/>
      <c r="XD234" s="33"/>
      <c r="XE234" s="33"/>
      <c r="XF234" s="33"/>
      <c r="XG234" s="33"/>
      <c r="XH234" s="33"/>
      <c r="XI234" s="33"/>
      <c r="XJ234" s="33"/>
      <c r="XK234" s="33"/>
      <c r="XL234" s="33"/>
      <c r="XM234" s="33"/>
      <c r="XN234" s="33"/>
      <c r="XO234" s="33"/>
      <c r="XP234" s="33"/>
      <c r="XQ234" s="33"/>
      <c r="XR234" s="33"/>
      <c r="XS234" s="33"/>
      <c r="XT234" s="33"/>
      <c r="XU234" s="33"/>
      <c r="XV234" s="33"/>
      <c r="XW234" s="33"/>
      <c r="XX234" s="33"/>
      <c r="XY234" s="33"/>
      <c r="XZ234" s="33"/>
      <c r="YA234" s="33"/>
      <c r="YB234" s="33"/>
      <c r="YC234" s="33"/>
      <c r="YD234" s="33"/>
      <c r="YE234" s="33"/>
      <c r="YF234" s="33"/>
      <c r="YG234" s="33"/>
      <c r="YH234" s="33"/>
      <c r="YI234" s="33"/>
      <c r="YJ234" s="33"/>
      <c r="YK234" s="33"/>
      <c r="YL234" s="33"/>
      <c r="YM234" s="33"/>
      <c r="YN234" s="33"/>
      <c r="YO234" s="33"/>
      <c r="YP234" s="33"/>
      <c r="YQ234" s="33"/>
      <c r="YR234" s="33"/>
      <c r="YS234" s="33"/>
    </row>
    <row r="235" spans="1:669" s="12" customFormat="1" ht="15.75" x14ac:dyDescent="0.25">
      <c r="A235" s="22" t="s">
        <v>232</v>
      </c>
      <c r="B235" s="55" t="s">
        <v>233</v>
      </c>
      <c r="C235" s="56" t="s">
        <v>70</v>
      </c>
      <c r="D235" s="56" t="s">
        <v>207</v>
      </c>
      <c r="E235" s="58">
        <v>44593</v>
      </c>
      <c r="F235" s="8" t="s">
        <v>106</v>
      </c>
      <c r="G235" s="97">
        <v>23333.33</v>
      </c>
      <c r="H235" s="97">
        <v>669.67</v>
      </c>
      <c r="I235" s="142">
        <v>0</v>
      </c>
      <c r="J235" s="97">
        <v>709.33</v>
      </c>
      <c r="K235" s="97">
        <v>25</v>
      </c>
      <c r="L235" s="97">
        <v>1404</v>
      </c>
      <c r="M235" s="142">
        <v>21929.33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  <c r="QA235" s="33"/>
      <c r="QB235" s="33"/>
      <c r="QC235" s="33"/>
      <c r="QD235" s="33"/>
      <c r="QE235" s="33"/>
      <c r="QF235" s="33"/>
      <c r="QG235" s="33"/>
      <c r="QH235" s="33"/>
      <c r="QI235" s="33"/>
      <c r="QJ235" s="33"/>
      <c r="QK235" s="33"/>
      <c r="QL235" s="33"/>
      <c r="QM235" s="33"/>
      <c r="QN235" s="33"/>
      <c r="QO235" s="33"/>
      <c r="QP235" s="33"/>
      <c r="QQ235" s="33"/>
      <c r="QR235" s="33"/>
      <c r="QS235" s="33"/>
      <c r="QT235" s="33"/>
      <c r="QU235" s="33"/>
      <c r="QV235" s="33"/>
      <c r="QW235" s="33"/>
      <c r="QX235" s="33"/>
      <c r="QY235" s="33"/>
      <c r="QZ235" s="33"/>
      <c r="RA235" s="33"/>
      <c r="RB235" s="33"/>
      <c r="RC235" s="33"/>
      <c r="RD235" s="33"/>
      <c r="RE235" s="33"/>
      <c r="RF235" s="33"/>
      <c r="RG235" s="33"/>
      <c r="RH235" s="33"/>
      <c r="RI235" s="33"/>
      <c r="RJ235" s="33"/>
      <c r="RK235" s="33"/>
      <c r="RL235" s="33"/>
      <c r="RM235" s="33"/>
      <c r="RN235" s="33"/>
      <c r="RO235" s="33"/>
      <c r="RP235" s="33"/>
      <c r="RQ235" s="33"/>
      <c r="RR235" s="33"/>
      <c r="RS235" s="33"/>
      <c r="RT235" s="33"/>
      <c r="RU235" s="33"/>
      <c r="RV235" s="33"/>
      <c r="RW235" s="33"/>
      <c r="RX235" s="33"/>
      <c r="RY235" s="33"/>
      <c r="RZ235" s="33"/>
      <c r="SA235" s="33"/>
      <c r="SB235" s="33"/>
      <c r="SC235" s="33"/>
      <c r="SD235" s="33"/>
      <c r="SE235" s="33"/>
      <c r="SF235" s="33"/>
      <c r="SG235" s="33"/>
      <c r="SH235" s="33"/>
      <c r="SI235" s="33"/>
      <c r="SJ235" s="33"/>
      <c r="SK235" s="33"/>
      <c r="SL235" s="33"/>
      <c r="SM235" s="33"/>
      <c r="SN235" s="33"/>
      <c r="SO235" s="33"/>
      <c r="SP235" s="33"/>
      <c r="SQ235" s="33"/>
      <c r="SR235" s="33"/>
      <c r="SS235" s="33"/>
      <c r="ST235" s="33"/>
      <c r="SU235" s="33"/>
      <c r="SV235" s="33"/>
      <c r="SW235" s="33"/>
      <c r="SX235" s="33"/>
      <c r="SY235" s="33"/>
      <c r="SZ235" s="33"/>
      <c r="TA235" s="33"/>
      <c r="TB235" s="33"/>
      <c r="TC235" s="33"/>
      <c r="TD235" s="33"/>
      <c r="TE235" s="33"/>
      <c r="TF235" s="33"/>
      <c r="TG235" s="33"/>
      <c r="TH235" s="33"/>
      <c r="TI235" s="33"/>
      <c r="TJ235" s="33"/>
      <c r="TK235" s="33"/>
      <c r="TL235" s="33"/>
      <c r="TM235" s="33"/>
      <c r="TN235" s="33"/>
      <c r="TO235" s="33"/>
      <c r="TP235" s="33"/>
      <c r="TQ235" s="33"/>
      <c r="TR235" s="33"/>
      <c r="TS235" s="33"/>
      <c r="TT235" s="33"/>
      <c r="TU235" s="33"/>
      <c r="TV235" s="33"/>
      <c r="TW235" s="33"/>
      <c r="TX235" s="33"/>
      <c r="TY235" s="33"/>
      <c r="TZ235" s="33"/>
      <c r="UA235" s="33"/>
      <c r="UB235" s="33"/>
      <c r="UC235" s="33"/>
      <c r="UD235" s="33"/>
      <c r="UE235" s="33"/>
      <c r="UF235" s="33"/>
      <c r="UG235" s="33"/>
      <c r="UH235" s="33"/>
      <c r="UI235" s="33"/>
      <c r="UJ235" s="33"/>
      <c r="UK235" s="33"/>
      <c r="UL235" s="33"/>
      <c r="UM235" s="33"/>
      <c r="UN235" s="33"/>
      <c r="UO235" s="33"/>
      <c r="UP235" s="33"/>
      <c r="UQ235" s="33"/>
      <c r="UR235" s="33"/>
      <c r="US235" s="33"/>
      <c r="UT235" s="33"/>
      <c r="UU235" s="33"/>
      <c r="UV235" s="33"/>
      <c r="UW235" s="33"/>
      <c r="UX235" s="33"/>
      <c r="UY235" s="33"/>
      <c r="UZ235" s="33"/>
      <c r="VA235" s="33"/>
      <c r="VB235" s="33"/>
      <c r="VC235" s="33"/>
      <c r="VD235" s="33"/>
      <c r="VE235" s="33"/>
      <c r="VF235" s="33"/>
      <c r="VG235" s="33"/>
      <c r="VH235" s="33"/>
      <c r="VI235" s="33"/>
      <c r="VJ235" s="33"/>
      <c r="VK235" s="33"/>
      <c r="VL235" s="33"/>
      <c r="VM235" s="33"/>
      <c r="VN235" s="33"/>
      <c r="VO235" s="33"/>
      <c r="VP235" s="33"/>
      <c r="VQ235" s="33"/>
      <c r="VR235" s="33"/>
      <c r="VS235" s="33"/>
      <c r="VT235" s="33"/>
      <c r="VU235" s="33"/>
      <c r="VV235" s="33"/>
      <c r="VW235" s="33"/>
      <c r="VX235" s="33"/>
      <c r="VY235" s="33"/>
      <c r="VZ235" s="33"/>
      <c r="WA235" s="33"/>
      <c r="WB235" s="33"/>
      <c r="WC235" s="33"/>
      <c r="WD235" s="33"/>
      <c r="WE235" s="33"/>
      <c r="WF235" s="33"/>
      <c r="WG235" s="33"/>
      <c r="WH235" s="33"/>
      <c r="WI235" s="33"/>
      <c r="WJ235" s="33"/>
      <c r="WK235" s="33"/>
      <c r="WL235" s="33"/>
      <c r="WM235" s="33"/>
      <c r="WN235" s="33"/>
      <c r="WO235" s="33"/>
      <c r="WP235" s="33"/>
      <c r="WQ235" s="33"/>
      <c r="WR235" s="33"/>
      <c r="WS235" s="33"/>
      <c r="WT235" s="33"/>
      <c r="WU235" s="33"/>
      <c r="WV235" s="33"/>
      <c r="WW235" s="33"/>
      <c r="WX235" s="33"/>
      <c r="WY235" s="33"/>
      <c r="WZ235" s="33"/>
      <c r="XA235" s="33"/>
      <c r="XB235" s="33"/>
      <c r="XC235" s="33"/>
      <c r="XD235" s="33"/>
      <c r="XE235" s="33"/>
      <c r="XF235" s="33"/>
      <c r="XG235" s="33"/>
      <c r="XH235" s="33"/>
      <c r="XI235" s="33"/>
      <c r="XJ235" s="33"/>
      <c r="XK235" s="33"/>
      <c r="XL235" s="33"/>
      <c r="XM235" s="33"/>
      <c r="XN235" s="33"/>
      <c r="XO235" s="33"/>
      <c r="XP235" s="33"/>
      <c r="XQ235" s="33"/>
      <c r="XR235" s="33"/>
      <c r="XS235" s="33"/>
      <c r="XT235" s="33"/>
      <c r="XU235" s="33"/>
      <c r="XV235" s="33"/>
      <c r="XW235" s="33"/>
      <c r="XX235" s="33"/>
      <c r="XY235" s="33"/>
      <c r="XZ235" s="33"/>
      <c r="YA235" s="33"/>
      <c r="YB235" s="33"/>
      <c r="YC235" s="33"/>
      <c r="YD235" s="33"/>
      <c r="YE235" s="33"/>
      <c r="YF235" s="33"/>
      <c r="YG235" s="33"/>
      <c r="YH235" s="33"/>
      <c r="YI235" s="33"/>
      <c r="YJ235" s="33"/>
      <c r="YK235" s="33"/>
      <c r="YL235" s="33"/>
      <c r="YM235" s="33"/>
      <c r="YN235" s="33"/>
      <c r="YO235" s="33"/>
      <c r="YP235" s="33"/>
      <c r="YQ235" s="33"/>
      <c r="YR235" s="33"/>
      <c r="YS235" s="33"/>
    </row>
    <row r="236" spans="1:669" s="12" customFormat="1" ht="15.75" x14ac:dyDescent="0.25">
      <c r="A236" s="22" t="s">
        <v>222</v>
      </c>
      <c r="B236" s="55" t="s">
        <v>17</v>
      </c>
      <c r="C236" s="56" t="s">
        <v>69</v>
      </c>
      <c r="D236" s="56" t="s">
        <v>207</v>
      </c>
      <c r="E236" s="58">
        <v>44593</v>
      </c>
      <c r="F236" s="8" t="s">
        <v>106</v>
      </c>
      <c r="G236" s="97">
        <v>35000</v>
      </c>
      <c r="H236" s="97">
        <v>1004.5</v>
      </c>
      <c r="I236" s="142">
        <v>0</v>
      </c>
      <c r="J236" s="97">
        <v>1064</v>
      </c>
      <c r="K236" s="97">
        <v>25</v>
      </c>
      <c r="L236" s="97">
        <v>2093.5</v>
      </c>
      <c r="M236" s="142">
        <v>32906.5</v>
      </c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  <c r="QA236" s="33"/>
      <c r="QB236" s="33"/>
      <c r="QC236" s="33"/>
      <c r="QD236" s="33"/>
      <c r="QE236" s="33"/>
      <c r="QF236" s="33"/>
      <c r="QG236" s="33"/>
      <c r="QH236" s="33"/>
      <c r="QI236" s="33"/>
      <c r="QJ236" s="33"/>
      <c r="QK236" s="33"/>
      <c r="QL236" s="33"/>
      <c r="QM236" s="33"/>
      <c r="QN236" s="33"/>
      <c r="QO236" s="33"/>
      <c r="QP236" s="33"/>
      <c r="QQ236" s="33"/>
      <c r="QR236" s="33"/>
      <c r="QS236" s="33"/>
      <c r="QT236" s="33"/>
      <c r="QU236" s="33"/>
      <c r="QV236" s="33"/>
      <c r="QW236" s="33"/>
      <c r="QX236" s="33"/>
      <c r="QY236" s="33"/>
      <c r="QZ236" s="33"/>
      <c r="RA236" s="33"/>
      <c r="RB236" s="33"/>
      <c r="RC236" s="33"/>
      <c r="RD236" s="33"/>
      <c r="RE236" s="33"/>
      <c r="RF236" s="33"/>
      <c r="RG236" s="33"/>
      <c r="RH236" s="33"/>
      <c r="RI236" s="33"/>
      <c r="RJ236" s="33"/>
      <c r="RK236" s="33"/>
      <c r="RL236" s="33"/>
      <c r="RM236" s="33"/>
      <c r="RN236" s="33"/>
      <c r="RO236" s="33"/>
      <c r="RP236" s="33"/>
      <c r="RQ236" s="33"/>
      <c r="RR236" s="33"/>
      <c r="RS236" s="33"/>
      <c r="RT236" s="33"/>
      <c r="RU236" s="33"/>
      <c r="RV236" s="33"/>
      <c r="RW236" s="33"/>
      <c r="RX236" s="33"/>
      <c r="RY236" s="33"/>
      <c r="RZ236" s="33"/>
      <c r="SA236" s="33"/>
      <c r="SB236" s="33"/>
      <c r="SC236" s="33"/>
      <c r="SD236" s="33"/>
      <c r="SE236" s="33"/>
      <c r="SF236" s="33"/>
      <c r="SG236" s="33"/>
      <c r="SH236" s="33"/>
      <c r="SI236" s="33"/>
      <c r="SJ236" s="33"/>
      <c r="SK236" s="33"/>
      <c r="SL236" s="33"/>
      <c r="SM236" s="33"/>
      <c r="SN236" s="33"/>
      <c r="SO236" s="33"/>
      <c r="SP236" s="33"/>
      <c r="SQ236" s="33"/>
      <c r="SR236" s="33"/>
      <c r="SS236" s="33"/>
      <c r="ST236" s="33"/>
      <c r="SU236" s="33"/>
      <c r="SV236" s="33"/>
      <c r="SW236" s="33"/>
      <c r="SX236" s="33"/>
      <c r="SY236" s="33"/>
      <c r="SZ236" s="33"/>
      <c r="TA236" s="33"/>
      <c r="TB236" s="33"/>
      <c r="TC236" s="33"/>
      <c r="TD236" s="33"/>
      <c r="TE236" s="33"/>
      <c r="TF236" s="33"/>
      <c r="TG236" s="33"/>
      <c r="TH236" s="33"/>
      <c r="TI236" s="33"/>
      <c r="TJ236" s="33"/>
      <c r="TK236" s="33"/>
      <c r="TL236" s="33"/>
      <c r="TM236" s="33"/>
      <c r="TN236" s="33"/>
      <c r="TO236" s="33"/>
      <c r="TP236" s="33"/>
      <c r="TQ236" s="33"/>
      <c r="TR236" s="33"/>
      <c r="TS236" s="33"/>
      <c r="TT236" s="33"/>
      <c r="TU236" s="33"/>
      <c r="TV236" s="33"/>
      <c r="TW236" s="33"/>
      <c r="TX236" s="33"/>
      <c r="TY236" s="33"/>
      <c r="TZ236" s="33"/>
      <c r="UA236" s="33"/>
      <c r="UB236" s="33"/>
      <c r="UC236" s="33"/>
      <c r="UD236" s="33"/>
      <c r="UE236" s="33"/>
      <c r="UF236" s="33"/>
      <c r="UG236" s="33"/>
      <c r="UH236" s="33"/>
      <c r="UI236" s="33"/>
      <c r="UJ236" s="33"/>
      <c r="UK236" s="33"/>
      <c r="UL236" s="33"/>
      <c r="UM236" s="33"/>
      <c r="UN236" s="33"/>
      <c r="UO236" s="33"/>
      <c r="UP236" s="33"/>
      <c r="UQ236" s="33"/>
      <c r="UR236" s="33"/>
      <c r="US236" s="33"/>
      <c r="UT236" s="33"/>
      <c r="UU236" s="33"/>
      <c r="UV236" s="33"/>
      <c r="UW236" s="33"/>
      <c r="UX236" s="33"/>
      <c r="UY236" s="33"/>
      <c r="UZ236" s="33"/>
      <c r="VA236" s="33"/>
      <c r="VB236" s="33"/>
      <c r="VC236" s="33"/>
      <c r="VD236" s="33"/>
      <c r="VE236" s="33"/>
      <c r="VF236" s="33"/>
      <c r="VG236" s="33"/>
      <c r="VH236" s="33"/>
      <c r="VI236" s="33"/>
      <c r="VJ236" s="33"/>
      <c r="VK236" s="33"/>
      <c r="VL236" s="33"/>
      <c r="VM236" s="33"/>
      <c r="VN236" s="33"/>
      <c r="VO236" s="33"/>
      <c r="VP236" s="33"/>
      <c r="VQ236" s="33"/>
      <c r="VR236" s="33"/>
      <c r="VS236" s="33"/>
      <c r="VT236" s="33"/>
      <c r="VU236" s="33"/>
      <c r="VV236" s="33"/>
      <c r="VW236" s="33"/>
      <c r="VX236" s="33"/>
      <c r="VY236" s="33"/>
      <c r="VZ236" s="33"/>
      <c r="WA236" s="33"/>
      <c r="WB236" s="33"/>
      <c r="WC236" s="33"/>
      <c r="WD236" s="33"/>
      <c r="WE236" s="33"/>
      <c r="WF236" s="33"/>
      <c r="WG236" s="33"/>
      <c r="WH236" s="33"/>
      <c r="WI236" s="33"/>
      <c r="WJ236" s="33"/>
      <c r="WK236" s="33"/>
      <c r="WL236" s="33"/>
      <c r="WM236" s="33"/>
      <c r="WN236" s="33"/>
      <c r="WO236" s="33"/>
      <c r="WP236" s="33"/>
      <c r="WQ236" s="33"/>
      <c r="WR236" s="33"/>
      <c r="WS236" s="33"/>
      <c r="WT236" s="33"/>
      <c r="WU236" s="33"/>
      <c r="WV236" s="33"/>
      <c r="WW236" s="33"/>
      <c r="WX236" s="33"/>
      <c r="WY236" s="33"/>
      <c r="WZ236" s="33"/>
      <c r="XA236" s="33"/>
      <c r="XB236" s="33"/>
      <c r="XC236" s="33"/>
      <c r="XD236" s="33"/>
      <c r="XE236" s="33"/>
      <c r="XF236" s="33"/>
      <c r="XG236" s="33"/>
      <c r="XH236" s="33"/>
      <c r="XI236" s="33"/>
      <c r="XJ236" s="33"/>
      <c r="XK236" s="33"/>
      <c r="XL236" s="33"/>
      <c r="XM236" s="33"/>
      <c r="XN236" s="33"/>
      <c r="XO236" s="33"/>
      <c r="XP236" s="33"/>
      <c r="XQ236" s="33"/>
      <c r="XR236" s="33"/>
      <c r="XS236" s="33"/>
      <c r="XT236" s="33"/>
      <c r="XU236" s="33"/>
      <c r="XV236" s="33"/>
      <c r="XW236" s="33"/>
      <c r="XX236" s="33"/>
      <c r="XY236" s="33"/>
      <c r="XZ236" s="33"/>
      <c r="YA236" s="33"/>
      <c r="YB236" s="33"/>
      <c r="YC236" s="33"/>
      <c r="YD236" s="33"/>
      <c r="YE236" s="33"/>
      <c r="YF236" s="33"/>
      <c r="YG236" s="33"/>
      <c r="YH236" s="33"/>
      <c r="YI236" s="33"/>
      <c r="YJ236" s="33"/>
      <c r="YK236" s="33"/>
      <c r="YL236" s="33"/>
      <c r="YM236" s="33"/>
      <c r="YN236" s="33"/>
      <c r="YO236" s="33"/>
      <c r="YP236" s="33"/>
      <c r="YQ236" s="33"/>
      <c r="YR236" s="33"/>
      <c r="YS236" s="33"/>
    </row>
    <row r="237" spans="1:669" s="59" customFormat="1" ht="15.75" x14ac:dyDescent="0.25">
      <c r="A237" s="22" t="s">
        <v>144</v>
      </c>
      <c r="B237" s="55" t="s">
        <v>16</v>
      </c>
      <c r="C237" s="56" t="s">
        <v>69</v>
      </c>
      <c r="D237" s="56" t="s">
        <v>207</v>
      </c>
      <c r="E237" s="58">
        <v>44593</v>
      </c>
      <c r="F237" s="8" t="s">
        <v>106</v>
      </c>
      <c r="G237" s="97">
        <v>50000</v>
      </c>
      <c r="H237" s="97">
        <v>1435</v>
      </c>
      <c r="I237" s="142">
        <v>1854</v>
      </c>
      <c r="J237" s="97">
        <v>1520</v>
      </c>
      <c r="K237" s="97">
        <v>25</v>
      </c>
      <c r="L237" s="97">
        <v>4834</v>
      </c>
      <c r="M237" s="142">
        <v>45166</v>
      </c>
      <c r="N237" s="12"/>
      <c r="O237" s="12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 s="53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53"/>
      <c r="OC237" s="53"/>
      <c r="OD237" s="53"/>
      <c r="OE237" s="53"/>
      <c r="OF237" s="53"/>
      <c r="OG237" s="53"/>
      <c r="OH237" s="53"/>
      <c r="OI237" s="53"/>
      <c r="OJ237" s="53"/>
      <c r="OK237" s="53"/>
      <c r="OL237" s="53"/>
      <c r="OM237" s="53"/>
      <c r="ON237" s="53"/>
      <c r="OO237" s="53"/>
      <c r="OP237" s="53"/>
      <c r="OQ237" s="53"/>
      <c r="OR237" s="53"/>
      <c r="OS237" s="53"/>
      <c r="OT237" s="53"/>
      <c r="OU237" s="53"/>
      <c r="OV237" s="53"/>
      <c r="OW237" s="53"/>
      <c r="OX237" s="53"/>
      <c r="OY237" s="53"/>
      <c r="OZ237" s="53"/>
      <c r="PA237" s="53"/>
      <c r="PB237" s="53"/>
      <c r="PC237" s="53"/>
      <c r="PD237" s="53"/>
      <c r="PE237" s="53"/>
      <c r="PF237" s="53"/>
      <c r="PG237" s="53"/>
      <c r="PH237" s="53"/>
      <c r="PI237" s="53"/>
      <c r="PJ237" s="53"/>
      <c r="PK237" s="53"/>
      <c r="PL237" s="53"/>
      <c r="PM237" s="53"/>
      <c r="PN237" s="53"/>
      <c r="PO237" s="53"/>
      <c r="PP237" s="53"/>
      <c r="PQ237" s="53"/>
      <c r="PR237" s="53"/>
      <c r="PS237" s="53"/>
      <c r="PT237" s="53"/>
      <c r="PU237" s="53"/>
      <c r="PV237" s="53"/>
      <c r="PW237" s="53"/>
      <c r="PX237" s="53"/>
      <c r="PY237" s="53"/>
      <c r="PZ237" s="53"/>
      <c r="QA237" s="53"/>
      <c r="QB237" s="53"/>
      <c r="QC237" s="53"/>
      <c r="QD237" s="53"/>
      <c r="QE237" s="53"/>
      <c r="QF237" s="53"/>
      <c r="QG237" s="53"/>
      <c r="QH237" s="53"/>
      <c r="QI237" s="53"/>
      <c r="QJ237" s="53"/>
      <c r="QK237" s="53"/>
      <c r="QL237" s="53"/>
      <c r="QM237" s="53"/>
      <c r="QN237" s="53"/>
      <c r="QO237" s="53"/>
      <c r="QP237" s="53"/>
      <c r="QQ237" s="53"/>
      <c r="QR237" s="53"/>
      <c r="QS237" s="53"/>
      <c r="QT237" s="53"/>
      <c r="QU237" s="53"/>
      <c r="QV237" s="53"/>
      <c r="QW237" s="53"/>
      <c r="QX237" s="53"/>
      <c r="QY237" s="53"/>
      <c r="QZ237" s="53"/>
      <c r="RA237" s="53"/>
      <c r="RB237" s="53"/>
      <c r="RC237" s="53"/>
      <c r="RD237" s="53"/>
      <c r="RE237" s="53"/>
      <c r="RF237" s="53"/>
      <c r="RG237" s="53"/>
      <c r="RH237" s="53"/>
      <c r="RI237" s="53"/>
      <c r="RJ237" s="53"/>
      <c r="RK237" s="53"/>
      <c r="RL237" s="53"/>
      <c r="RM237" s="53"/>
      <c r="RN237" s="53"/>
      <c r="RO237" s="53"/>
      <c r="RP237" s="53"/>
      <c r="RQ237" s="53"/>
      <c r="RR237" s="53"/>
      <c r="RS237" s="53"/>
      <c r="RT237" s="53"/>
      <c r="RU237" s="53"/>
      <c r="RV237" s="53"/>
      <c r="RW237" s="53"/>
      <c r="RX237" s="53"/>
      <c r="RY237" s="53"/>
      <c r="RZ237" s="53"/>
      <c r="SA237" s="53"/>
      <c r="SB237" s="53"/>
      <c r="SC237" s="53"/>
      <c r="SD237" s="53"/>
      <c r="SE237" s="53"/>
      <c r="SF237" s="53"/>
      <c r="SG237" s="53"/>
      <c r="SH237" s="53"/>
      <c r="SI237" s="53"/>
      <c r="SJ237" s="53"/>
      <c r="SK237" s="53"/>
      <c r="SL237" s="53"/>
      <c r="SM237" s="53"/>
      <c r="SN237" s="53"/>
      <c r="SO237" s="53"/>
      <c r="SP237" s="53"/>
      <c r="SQ237" s="53"/>
      <c r="SR237" s="53"/>
      <c r="SS237" s="53"/>
      <c r="ST237" s="53"/>
      <c r="SU237" s="53"/>
      <c r="SV237" s="53"/>
      <c r="SW237" s="53"/>
      <c r="SX237" s="53"/>
      <c r="SY237" s="53"/>
      <c r="SZ237" s="53"/>
      <c r="TA237" s="53"/>
      <c r="TB237" s="53"/>
      <c r="TC237" s="53"/>
      <c r="TD237" s="53"/>
      <c r="TE237" s="53"/>
      <c r="TF237" s="53"/>
      <c r="TG237" s="53"/>
      <c r="TH237" s="53"/>
      <c r="TI237" s="53"/>
      <c r="TJ237" s="53"/>
      <c r="TK237" s="53"/>
      <c r="TL237" s="53"/>
      <c r="TM237" s="53"/>
      <c r="TN237" s="53"/>
      <c r="TO237" s="53"/>
      <c r="TP237" s="53"/>
      <c r="TQ237" s="53"/>
      <c r="TR237" s="53"/>
      <c r="TS237" s="53"/>
      <c r="TT237" s="53"/>
      <c r="TU237" s="53"/>
      <c r="TV237" s="53"/>
      <c r="TW237" s="53"/>
      <c r="TX237" s="53"/>
      <c r="TY237" s="53"/>
      <c r="TZ237" s="53"/>
      <c r="UA237" s="53"/>
      <c r="UB237" s="53"/>
      <c r="UC237" s="53"/>
      <c r="UD237" s="53"/>
      <c r="UE237" s="53"/>
      <c r="UF237" s="53"/>
      <c r="UG237" s="53"/>
      <c r="UH237" s="53"/>
      <c r="UI237" s="53"/>
      <c r="UJ237" s="53"/>
      <c r="UK237" s="53"/>
      <c r="UL237" s="53"/>
      <c r="UM237" s="53"/>
      <c r="UN237" s="53"/>
      <c r="UO237" s="53"/>
      <c r="UP237" s="53"/>
      <c r="UQ237" s="53"/>
      <c r="UR237" s="53"/>
      <c r="US237" s="53"/>
      <c r="UT237" s="53"/>
      <c r="UU237" s="53"/>
      <c r="UV237" s="53"/>
      <c r="UW237" s="53"/>
      <c r="UX237" s="53"/>
      <c r="UY237" s="53"/>
      <c r="UZ237" s="53"/>
      <c r="VA237" s="53"/>
      <c r="VB237" s="53"/>
      <c r="VC237" s="53"/>
      <c r="VD237" s="53"/>
      <c r="VE237" s="53"/>
      <c r="VF237" s="53"/>
      <c r="VG237" s="53"/>
      <c r="VH237" s="53"/>
      <c r="VI237" s="53"/>
      <c r="VJ237" s="53"/>
      <c r="VK237" s="53"/>
      <c r="VL237" s="53"/>
      <c r="VM237" s="53"/>
      <c r="VN237" s="53"/>
      <c r="VO237" s="53"/>
      <c r="VP237" s="53"/>
      <c r="VQ237" s="53"/>
      <c r="VR237" s="53"/>
      <c r="VS237" s="53"/>
      <c r="VT237" s="53"/>
      <c r="VU237" s="53"/>
      <c r="VV237" s="53"/>
      <c r="VW237" s="53"/>
      <c r="VX237" s="53"/>
      <c r="VY237" s="53"/>
      <c r="VZ237" s="53"/>
      <c r="WA237" s="53"/>
      <c r="WB237" s="53"/>
      <c r="WC237" s="53"/>
      <c r="WD237" s="53"/>
      <c r="WE237" s="53"/>
      <c r="WF237" s="53"/>
      <c r="WG237" s="53"/>
      <c r="WH237" s="53"/>
      <c r="WI237" s="53"/>
      <c r="WJ237" s="53"/>
      <c r="WK237" s="53"/>
      <c r="WL237" s="53"/>
      <c r="WM237" s="53"/>
      <c r="WN237" s="53"/>
      <c r="WO237" s="53"/>
      <c r="WP237" s="53"/>
      <c r="WQ237" s="53"/>
      <c r="WR237" s="53"/>
      <c r="WS237" s="53"/>
      <c r="WT237" s="53"/>
      <c r="WU237" s="53"/>
      <c r="WV237" s="53"/>
      <c r="WW237" s="53"/>
      <c r="WX237" s="53"/>
      <c r="WY237" s="53"/>
      <c r="WZ237" s="53"/>
      <c r="XA237" s="53"/>
      <c r="XB237" s="53"/>
      <c r="XC237" s="53"/>
      <c r="XD237" s="53"/>
      <c r="XE237" s="53"/>
      <c r="XF237" s="53"/>
      <c r="XG237" s="53"/>
      <c r="XH237" s="53"/>
      <c r="XI237" s="53"/>
      <c r="XJ237" s="53"/>
      <c r="XK237" s="53"/>
      <c r="XL237" s="53"/>
      <c r="XM237" s="53"/>
      <c r="XN237" s="53"/>
      <c r="XO237" s="53"/>
      <c r="XP237" s="53"/>
      <c r="XQ237" s="53"/>
      <c r="XR237" s="53"/>
      <c r="XS237" s="53"/>
      <c r="XT237" s="53"/>
      <c r="XU237" s="53"/>
      <c r="XV237" s="53"/>
      <c r="XW237" s="53"/>
      <c r="XX237" s="53"/>
      <c r="XY237" s="53"/>
      <c r="XZ237" s="53"/>
      <c r="YA237" s="53"/>
      <c r="YB237" s="53"/>
      <c r="YC237" s="53"/>
      <c r="YD237" s="53"/>
      <c r="YE237" s="53"/>
      <c r="YF237" s="53"/>
      <c r="YG237" s="53"/>
      <c r="YH237" s="53"/>
      <c r="YI237" s="53"/>
      <c r="YJ237" s="53"/>
      <c r="YK237" s="53"/>
      <c r="YL237" s="53"/>
      <c r="YM237" s="53"/>
      <c r="YN237" s="53"/>
      <c r="YO237" s="53"/>
      <c r="YP237" s="53"/>
      <c r="YQ237" s="53"/>
      <c r="YR237" s="53"/>
      <c r="YS237" s="53"/>
    </row>
    <row r="238" spans="1:669" s="3" customFormat="1" ht="15.75" x14ac:dyDescent="0.25">
      <c r="A238" s="22" t="s">
        <v>145</v>
      </c>
      <c r="B238" s="55" t="s">
        <v>17</v>
      </c>
      <c r="C238" s="56" t="s">
        <v>70</v>
      </c>
      <c r="D238" s="56" t="s">
        <v>207</v>
      </c>
      <c r="E238" s="58">
        <v>44593</v>
      </c>
      <c r="F238" s="8" t="s">
        <v>106</v>
      </c>
      <c r="G238" s="97">
        <v>35000</v>
      </c>
      <c r="H238" s="97">
        <v>1004.5</v>
      </c>
      <c r="I238" s="142">
        <v>0</v>
      </c>
      <c r="J238" s="97">
        <v>1064</v>
      </c>
      <c r="K238" s="97">
        <v>25</v>
      </c>
      <c r="L238" s="97">
        <v>2093.5</v>
      </c>
      <c r="M238" s="142">
        <v>32906.5</v>
      </c>
      <c r="O238" s="12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</row>
    <row r="239" spans="1:669" ht="15.75" x14ac:dyDescent="0.25">
      <c r="A239" s="22" t="s">
        <v>146</v>
      </c>
      <c r="B239" s="55" t="s">
        <v>147</v>
      </c>
      <c r="C239" s="56" t="s">
        <v>69</v>
      </c>
      <c r="D239" s="56" t="s">
        <v>207</v>
      </c>
      <c r="E239" s="58">
        <v>44593</v>
      </c>
      <c r="F239" s="8" t="s">
        <v>106</v>
      </c>
      <c r="G239" s="97">
        <v>35000</v>
      </c>
      <c r="H239" s="97">
        <v>1004.5</v>
      </c>
      <c r="I239" s="142">
        <v>0</v>
      </c>
      <c r="J239" s="97">
        <v>1064</v>
      </c>
      <c r="K239" s="97">
        <v>25</v>
      </c>
      <c r="L239" s="97">
        <v>2093.5</v>
      </c>
      <c r="M239" s="142">
        <v>32906.5</v>
      </c>
      <c r="O239" s="33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</row>
    <row r="240" spans="1:669" ht="15.75" x14ac:dyDescent="0.25">
      <c r="A240" s="22" t="s">
        <v>173</v>
      </c>
      <c r="B240" s="55" t="s">
        <v>147</v>
      </c>
      <c r="C240" s="56" t="s">
        <v>69</v>
      </c>
      <c r="D240" s="56" t="s">
        <v>207</v>
      </c>
      <c r="E240" s="58">
        <v>44627</v>
      </c>
      <c r="F240" s="8" t="s">
        <v>106</v>
      </c>
      <c r="G240" s="97">
        <v>35000</v>
      </c>
      <c r="H240" s="97">
        <v>1004.5</v>
      </c>
      <c r="I240" s="142">
        <v>0</v>
      </c>
      <c r="J240" s="97">
        <v>1064</v>
      </c>
      <c r="K240" s="97">
        <v>25</v>
      </c>
      <c r="L240" s="97">
        <v>2093.5</v>
      </c>
      <c r="M240" s="142">
        <v>32906.5</v>
      </c>
      <c r="O240" s="33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</row>
    <row r="241" spans="1:175" ht="15.75" x14ac:dyDescent="0.25">
      <c r="A241" s="22" t="s">
        <v>174</v>
      </c>
      <c r="B241" s="55" t="s">
        <v>147</v>
      </c>
      <c r="C241" s="56" t="s">
        <v>70</v>
      </c>
      <c r="D241" s="56" t="s">
        <v>207</v>
      </c>
      <c r="E241" s="58">
        <v>44627</v>
      </c>
      <c r="F241" s="8" t="s">
        <v>106</v>
      </c>
      <c r="G241" s="97">
        <v>35000</v>
      </c>
      <c r="H241" s="97">
        <v>1004.5</v>
      </c>
      <c r="I241" s="142">
        <v>0</v>
      </c>
      <c r="J241" s="97">
        <v>1064</v>
      </c>
      <c r="K241" s="97">
        <v>25</v>
      </c>
      <c r="L241" s="97">
        <v>2093.5</v>
      </c>
      <c r="M241" s="142">
        <v>32906.5</v>
      </c>
      <c r="O241" s="33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</row>
    <row r="242" spans="1:175" x14ac:dyDescent="0.25">
      <c r="A242" s="22" t="s">
        <v>175</v>
      </c>
      <c r="B242" s="55" t="s">
        <v>147</v>
      </c>
      <c r="C242" s="56" t="s">
        <v>70</v>
      </c>
      <c r="D242" s="56" t="s">
        <v>207</v>
      </c>
      <c r="E242" s="58">
        <v>44652</v>
      </c>
      <c r="F242" s="8" t="s">
        <v>106</v>
      </c>
      <c r="G242" s="97">
        <v>35000</v>
      </c>
      <c r="H242" s="97">
        <v>1004.5</v>
      </c>
      <c r="I242" s="142">
        <v>0</v>
      </c>
      <c r="J242" s="97">
        <v>1064</v>
      </c>
      <c r="K242" s="97">
        <v>25</v>
      </c>
      <c r="L242" s="97">
        <v>2093.5</v>
      </c>
      <c r="M242" s="142">
        <v>32906.5</v>
      </c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</row>
    <row r="243" spans="1:175" x14ac:dyDescent="0.25">
      <c r="A243" s="73" t="s">
        <v>14</v>
      </c>
      <c r="B243" s="27">
        <v>9</v>
      </c>
      <c r="C243" s="44"/>
      <c r="D243" s="44"/>
      <c r="E243" s="60"/>
      <c r="F243" s="61"/>
      <c r="G243" s="110">
        <f>G234+G236+G237+G238+G239+G240+G241+G242+G235</f>
        <v>372833.33</v>
      </c>
      <c r="H243" s="110">
        <f>H234+H236+H237+H238+H239+H240+H241+H242+H235</f>
        <v>10700.32</v>
      </c>
      <c r="I243" s="110">
        <f>I234+I237+I239+I238+I236+I240+I241+I242+I235</f>
        <v>11489.51</v>
      </c>
      <c r="J243" s="110">
        <f>J234+J236+J237+J238+J239+J240+J241+J242+J235</f>
        <v>11334.13</v>
      </c>
      <c r="K243" s="110">
        <f>SUM(K234:K242)</f>
        <v>225</v>
      </c>
      <c r="L243" s="110">
        <f>L234+L236+L237+L238+L239+L240+L241+L242+L235</f>
        <v>33748.959999999999</v>
      </c>
      <c r="M243" s="110">
        <f>M234+M236+M237+M238+M239+M240+M241+M242+M235</f>
        <v>339084.37</v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</row>
    <row r="244" spans="1:175" x14ac:dyDescent="0.25">
      <c r="A244" s="120"/>
      <c r="B244" s="121"/>
      <c r="C244" s="77"/>
      <c r="D244" s="77"/>
      <c r="E244" s="78"/>
      <c r="F244" s="122"/>
      <c r="G244" s="123"/>
      <c r="H244" s="123"/>
      <c r="I244" s="123"/>
      <c r="J244" s="123"/>
      <c r="K244" s="123"/>
      <c r="L244" s="123"/>
      <c r="M244" s="12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</row>
    <row r="245" spans="1:175" x14ac:dyDescent="0.25">
      <c r="A245" s="120" t="s">
        <v>208</v>
      </c>
      <c r="B245" s="121"/>
      <c r="C245" s="77"/>
      <c r="D245" s="77"/>
      <c r="E245" s="78"/>
      <c r="F245" s="122"/>
      <c r="G245" s="123"/>
      <c r="H245" s="123"/>
      <c r="I245" s="123"/>
      <c r="J245" s="123"/>
      <c r="K245" s="123"/>
      <c r="L245" s="123"/>
      <c r="M245" s="12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</row>
    <row r="246" spans="1:175" x14ac:dyDescent="0.25">
      <c r="A246" s="134" t="s">
        <v>225</v>
      </c>
      <c r="B246" s="76" t="s">
        <v>165</v>
      </c>
      <c r="C246" s="77" t="s">
        <v>69</v>
      </c>
      <c r="D246" s="77" t="s">
        <v>207</v>
      </c>
      <c r="E246" s="133">
        <v>44819</v>
      </c>
      <c r="F246" s="135" t="s">
        <v>106</v>
      </c>
      <c r="G246" s="98">
        <v>50000</v>
      </c>
      <c r="H246" s="98">
        <v>1435</v>
      </c>
      <c r="I246" s="98">
        <v>1854</v>
      </c>
      <c r="J246" s="98">
        <v>1520</v>
      </c>
      <c r="K246" s="98">
        <v>25</v>
      </c>
      <c r="L246" s="98">
        <v>4834</v>
      </c>
      <c r="M246" s="142">
        <v>74550.039999999994</v>
      </c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</row>
    <row r="247" spans="1:175" x14ac:dyDescent="0.25">
      <c r="A247" s="75" t="s">
        <v>202</v>
      </c>
      <c r="B247" s="76" t="s">
        <v>53</v>
      </c>
      <c r="C247" s="77" t="s">
        <v>69</v>
      </c>
      <c r="D247" s="77" t="s">
        <v>207</v>
      </c>
      <c r="E247" s="78">
        <v>44719</v>
      </c>
      <c r="F247" s="79" t="s">
        <v>106</v>
      </c>
      <c r="G247" s="98">
        <v>89500</v>
      </c>
      <c r="H247" s="98">
        <v>2568.65</v>
      </c>
      <c r="I247" s="98">
        <v>9635.51</v>
      </c>
      <c r="J247" s="98">
        <v>2720.8</v>
      </c>
      <c r="K247" s="98">
        <v>25</v>
      </c>
      <c r="L247" s="98">
        <v>14949.96</v>
      </c>
      <c r="M247" s="142">
        <v>45166</v>
      </c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</row>
    <row r="248" spans="1:175" x14ac:dyDescent="0.25">
      <c r="A248" s="31" t="s">
        <v>14</v>
      </c>
      <c r="B248" s="27">
        <v>2</v>
      </c>
      <c r="C248" s="44"/>
      <c r="D248" s="44"/>
      <c r="E248" s="44"/>
      <c r="F248" s="124"/>
      <c r="G248" s="110">
        <f t="shared" ref="G248:M248" si="38">SUM(G246:G247)</f>
        <v>139500</v>
      </c>
      <c r="H248" s="110">
        <f t="shared" si="38"/>
        <v>4003.65</v>
      </c>
      <c r="I248" s="110">
        <f t="shared" si="38"/>
        <v>11489.51</v>
      </c>
      <c r="J248" s="110">
        <f t="shared" si="38"/>
        <v>4240.8</v>
      </c>
      <c r="K248" s="110">
        <f>SUM(K246:K247)</f>
        <v>50</v>
      </c>
      <c r="L248" s="110">
        <f t="shared" si="38"/>
        <v>19783.96</v>
      </c>
      <c r="M248" s="110">
        <f t="shared" si="38"/>
        <v>119716.04</v>
      </c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</row>
    <row r="249" spans="1:175" x14ac:dyDescent="0.25">
      <c r="A249" s="30"/>
      <c r="B249" s="121"/>
      <c r="C249" s="77"/>
      <c r="D249" s="77"/>
      <c r="E249" s="77"/>
      <c r="F249" s="132"/>
      <c r="G249" s="123"/>
      <c r="H249" s="123"/>
      <c r="I249" s="123"/>
      <c r="J249" s="123"/>
      <c r="K249" s="123"/>
      <c r="L249" s="123"/>
      <c r="M249" s="12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</row>
    <row r="250" spans="1:175" x14ac:dyDescent="0.25">
      <c r="A250" s="57" t="s">
        <v>85</v>
      </c>
      <c r="B250" s="55"/>
      <c r="C250" s="56"/>
      <c r="D250" s="56"/>
      <c r="E250" s="56"/>
      <c r="F250" s="41"/>
      <c r="G250" s="101"/>
      <c r="H250" s="101"/>
      <c r="I250" s="101"/>
      <c r="J250" s="101"/>
      <c r="K250" s="101"/>
      <c r="L250" s="101"/>
      <c r="M250" s="101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</row>
    <row r="251" spans="1:175" x14ac:dyDescent="0.25">
      <c r="A251" s="75" t="s">
        <v>105</v>
      </c>
      <c r="B251" s="76" t="s">
        <v>53</v>
      </c>
      <c r="C251" s="77" t="s">
        <v>70</v>
      </c>
      <c r="D251" s="77" t="s">
        <v>207</v>
      </c>
      <c r="E251" s="78">
        <v>44470</v>
      </c>
      <c r="F251" s="79" t="s">
        <v>106</v>
      </c>
      <c r="G251" s="142">
        <v>89500</v>
      </c>
      <c r="H251" s="142">
        <v>2568.65</v>
      </c>
      <c r="I251" s="142">
        <v>9635.51</v>
      </c>
      <c r="J251" s="142">
        <v>2720.8</v>
      </c>
      <c r="K251" s="98">
        <v>25</v>
      </c>
      <c r="L251" s="142">
        <v>14949.96</v>
      </c>
      <c r="M251" s="142">
        <v>74550.039999999994</v>
      </c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</row>
    <row r="252" spans="1:175" x14ac:dyDescent="0.25">
      <c r="A252" s="75" t="s">
        <v>148</v>
      </c>
      <c r="B252" s="76" t="s">
        <v>16</v>
      </c>
      <c r="C252" s="77" t="s">
        <v>70</v>
      </c>
      <c r="D252" s="77" t="s">
        <v>207</v>
      </c>
      <c r="E252" s="78">
        <v>44593</v>
      </c>
      <c r="F252" s="79" t="s">
        <v>106</v>
      </c>
      <c r="G252" s="142">
        <v>50000</v>
      </c>
      <c r="H252" s="142">
        <v>1435</v>
      </c>
      <c r="I252" s="142">
        <v>1854</v>
      </c>
      <c r="J252" s="142">
        <v>1520</v>
      </c>
      <c r="K252" s="98">
        <v>25</v>
      </c>
      <c r="L252" s="142">
        <v>4834</v>
      </c>
      <c r="M252" s="142">
        <v>45166</v>
      </c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</row>
    <row r="253" spans="1:175" x14ac:dyDescent="0.25">
      <c r="A253" s="73" t="s">
        <v>14</v>
      </c>
      <c r="B253" s="27">
        <v>2</v>
      </c>
      <c r="C253" s="47"/>
      <c r="D253" s="47"/>
      <c r="E253" s="47"/>
      <c r="F253" s="74"/>
      <c r="G253" s="110">
        <f>SUM(G251:G252)</f>
        <v>139500</v>
      </c>
      <c r="H253" s="110">
        <f t="shared" ref="H253:M253" si="39">SUM(H251:H252)</f>
        <v>4003.65</v>
      </c>
      <c r="I253" s="110">
        <f>SUM(I251:I252)</f>
        <v>11489.51</v>
      </c>
      <c r="J253" s="110">
        <f t="shared" si="39"/>
        <v>4240.8</v>
      </c>
      <c r="K253" s="110">
        <f>SUM(K251:K252)</f>
        <v>50</v>
      </c>
      <c r="L253" s="110">
        <f t="shared" si="39"/>
        <v>19783.96</v>
      </c>
      <c r="M253" s="110">
        <f t="shared" si="39"/>
        <v>119716.04</v>
      </c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</row>
    <row r="254" spans="1:175" x14ac:dyDescent="0.25">
      <c r="A254" s="57"/>
      <c r="B254" s="139"/>
      <c r="C254" s="140"/>
      <c r="D254" s="140"/>
      <c r="E254" s="140"/>
      <c r="F254" s="141"/>
      <c r="G254" s="101"/>
      <c r="H254" s="101"/>
      <c r="I254" s="101"/>
      <c r="J254" s="101"/>
      <c r="K254" s="101"/>
      <c r="L254" s="101"/>
      <c r="M254" s="116"/>
    </row>
    <row r="255" spans="1:175" ht="12.75" customHeight="1" x14ac:dyDescent="0.25">
      <c r="A255" s="28" t="s">
        <v>197</v>
      </c>
      <c r="B255" s="62"/>
      <c r="C255" s="9"/>
      <c r="D255" s="9"/>
      <c r="E255" s="29"/>
      <c r="F255" s="29"/>
      <c r="G255" s="117"/>
      <c r="H255" s="116"/>
      <c r="I255" s="117"/>
      <c r="J255" s="117"/>
      <c r="K255" s="117"/>
      <c r="L255" s="117"/>
      <c r="M255" s="116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</row>
    <row r="256" spans="1:175" ht="12.75" customHeight="1" x14ac:dyDescent="0.25">
      <c r="A256" s="4" t="s">
        <v>40</v>
      </c>
      <c r="B256" s="2" t="s">
        <v>53</v>
      </c>
      <c r="C256" s="5" t="s">
        <v>70</v>
      </c>
      <c r="D256" s="5" t="s">
        <v>207</v>
      </c>
      <c r="E256" s="7">
        <v>44276</v>
      </c>
      <c r="F256" s="8" t="s">
        <v>106</v>
      </c>
      <c r="G256" s="142">
        <v>89500</v>
      </c>
      <c r="H256" s="142">
        <v>2568.65</v>
      </c>
      <c r="I256" s="142">
        <v>9635.51</v>
      </c>
      <c r="J256" s="142">
        <v>2720.8</v>
      </c>
      <c r="K256" s="142">
        <v>565</v>
      </c>
      <c r="L256" s="142">
        <v>15489.96</v>
      </c>
      <c r="M256" s="142">
        <v>74010.039999999994</v>
      </c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</row>
    <row r="257" spans="1:669" ht="12.75" customHeight="1" x14ac:dyDescent="0.25">
      <c r="A257" s="4" t="s">
        <v>227</v>
      </c>
      <c r="B257" s="128" t="s">
        <v>228</v>
      </c>
      <c r="C257" s="5" t="s">
        <v>70</v>
      </c>
      <c r="D257" s="5" t="s">
        <v>207</v>
      </c>
      <c r="E257" s="8">
        <v>44593</v>
      </c>
      <c r="F257" s="3" t="s">
        <v>106</v>
      </c>
      <c r="G257" s="142">
        <v>26700</v>
      </c>
      <c r="H257" s="142">
        <v>766.29</v>
      </c>
      <c r="I257" s="142">
        <v>0</v>
      </c>
      <c r="J257" s="142">
        <v>811.68</v>
      </c>
      <c r="K257" s="142">
        <v>25</v>
      </c>
      <c r="L257" s="142">
        <v>1602.97</v>
      </c>
      <c r="M257" s="142">
        <v>25097.03</v>
      </c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</row>
    <row r="258" spans="1:669" ht="18" customHeight="1" x14ac:dyDescent="0.25">
      <c r="A258" s="31" t="s">
        <v>14</v>
      </c>
      <c r="B258" s="17">
        <v>2</v>
      </c>
      <c r="C258" s="6"/>
      <c r="D258" s="6"/>
      <c r="E258" s="31"/>
      <c r="F258" s="31"/>
      <c r="G258" s="176">
        <f t="shared" ref="G258:M258" si="40">SUM(G256:G257)</f>
        <v>116200</v>
      </c>
      <c r="H258" s="110">
        <f t="shared" si="40"/>
        <v>3334.94</v>
      </c>
      <c r="I258" s="176">
        <f t="shared" si="40"/>
        <v>9635.51</v>
      </c>
      <c r="J258" s="176">
        <f t="shared" si="40"/>
        <v>3532.48</v>
      </c>
      <c r="K258" s="176">
        <f>SUM(K256:K257)</f>
        <v>590</v>
      </c>
      <c r="L258" s="176">
        <f t="shared" si="40"/>
        <v>17092.93</v>
      </c>
      <c r="M258" s="110">
        <f t="shared" si="40"/>
        <v>99107.069999999992</v>
      </c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</row>
    <row r="259" spans="1:669" s="29" customFormat="1" x14ac:dyDescent="0.25">
      <c r="A259" s="30"/>
      <c r="B259" s="13"/>
      <c r="C259" s="14"/>
      <c r="D259" s="14"/>
      <c r="E259" s="16"/>
      <c r="F259" s="16"/>
      <c r="G259" s="173"/>
      <c r="H259" s="123"/>
      <c r="I259" s="173"/>
      <c r="J259" s="173"/>
      <c r="K259" s="173"/>
      <c r="L259" s="173"/>
      <c r="M259" s="123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</row>
    <row r="260" spans="1:669" s="29" customFormat="1" x14ac:dyDescent="0.25">
      <c r="A260" s="28" t="s">
        <v>56</v>
      </c>
      <c r="B260" s="28"/>
      <c r="C260" s="28"/>
      <c r="D260" s="28"/>
      <c r="E260" s="28"/>
      <c r="F260" s="28"/>
      <c r="G260" s="117"/>
      <c r="H260" s="116"/>
      <c r="I260" s="117"/>
      <c r="J260" s="117"/>
      <c r="K260" s="117"/>
      <c r="L260" s="117"/>
      <c r="M260" s="116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</row>
    <row r="261" spans="1:669" ht="15" customHeight="1" x14ac:dyDescent="0.25">
      <c r="A261" s="4" t="s">
        <v>26</v>
      </c>
      <c r="B261" s="2" t="s">
        <v>53</v>
      </c>
      <c r="C261" s="5" t="s">
        <v>70</v>
      </c>
      <c r="D261" s="5" t="s">
        <v>207</v>
      </c>
      <c r="E261" s="8">
        <v>44279</v>
      </c>
      <c r="F261" s="8" t="s">
        <v>106</v>
      </c>
      <c r="G261" s="142">
        <v>133000</v>
      </c>
      <c r="H261" s="142">
        <v>3817.1</v>
      </c>
      <c r="I261" s="142">
        <v>19867.79</v>
      </c>
      <c r="J261" s="142">
        <v>4043.2</v>
      </c>
      <c r="K261" s="142">
        <v>331.8</v>
      </c>
      <c r="L261" s="142">
        <v>28059.89</v>
      </c>
      <c r="M261" s="142">
        <v>104940.11</v>
      </c>
      <c r="N261" s="33"/>
      <c r="O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</row>
    <row r="262" spans="1:669" ht="18" customHeight="1" x14ac:dyDescent="0.25">
      <c r="A262" s="4" t="s">
        <v>71</v>
      </c>
      <c r="B262" s="2" t="s">
        <v>16</v>
      </c>
      <c r="C262" s="5" t="s">
        <v>70</v>
      </c>
      <c r="D262" s="5" t="s">
        <v>207</v>
      </c>
      <c r="E262" s="8">
        <v>44287</v>
      </c>
      <c r="F262" s="8" t="s">
        <v>106</v>
      </c>
      <c r="G262" s="142">
        <v>60000</v>
      </c>
      <c r="H262" s="142">
        <v>1722</v>
      </c>
      <c r="I262" s="142">
        <v>3486.68</v>
      </c>
      <c r="J262" s="142">
        <v>1824</v>
      </c>
      <c r="K262" s="142">
        <v>25</v>
      </c>
      <c r="L262" s="142">
        <v>7057.68</v>
      </c>
      <c r="M262" s="142">
        <v>52942.32</v>
      </c>
      <c r="N262" s="33"/>
      <c r="O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</row>
    <row r="263" spans="1:669" x14ac:dyDescent="0.25">
      <c r="A263" s="4" t="s">
        <v>126</v>
      </c>
      <c r="B263" s="2" t="s">
        <v>122</v>
      </c>
      <c r="C263" s="5" t="s">
        <v>70</v>
      </c>
      <c r="D263" s="5" t="s">
        <v>207</v>
      </c>
      <c r="E263" s="8">
        <v>44593</v>
      </c>
      <c r="F263" s="8" t="s">
        <v>106</v>
      </c>
      <c r="G263" s="142">
        <v>85000</v>
      </c>
      <c r="H263" s="142">
        <v>2439.5</v>
      </c>
      <c r="I263" s="142">
        <v>8576.99</v>
      </c>
      <c r="J263" s="142">
        <v>2584</v>
      </c>
      <c r="K263" s="142">
        <v>25</v>
      </c>
      <c r="L263" s="142">
        <v>13625.49</v>
      </c>
      <c r="M263" s="142">
        <v>71374.509999999995</v>
      </c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</row>
    <row r="264" spans="1:669" s="29" customFormat="1" x14ac:dyDescent="0.25">
      <c r="A264" s="4" t="s">
        <v>127</v>
      </c>
      <c r="B264" s="2" t="s">
        <v>16</v>
      </c>
      <c r="C264" s="5" t="s">
        <v>70</v>
      </c>
      <c r="D264" s="5" t="s">
        <v>207</v>
      </c>
      <c r="E264" s="8">
        <v>44594</v>
      </c>
      <c r="F264" s="8" t="s">
        <v>106</v>
      </c>
      <c r="G264" s="142">
        <v>60000</v>
      </c>
      <c r="H264" s="142">
        <v>1722</v>
      </c>
      <c r="I264" s="142">
        <v>3486.68</v>
      </c>
      <c r="J264" s="142">
        <v>1824</v>
      </c>
      <c r="K264" s="142">
        <v>25</v>
      </c>
      <c r="L264" s="142">
        <v>7057.68</v>
      </c>
      <c r="M264" s="142">
        <v>52942.32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</row>
    <row r="265" spans="1:669" ht="12.75" customHeight="1" x14ac:dyDescent="0.25">
      <c r="A265" s="31" t="s">
        <v>14</v>
      </c>
      <c r="B265" s="71">
        <v>4</v>
      </c>
      <c r="C265" s="51"/>
      <c r="D265" s="51"/>
      <c r="E265" s="52"/>
      <c r="F265" s="52"/>
      <c r="G265" s="176">
        <f>SUM(G261:G264)</f>
        <v>338000</v>
      </c>
      <c r="H265" s="110">
        <f>SUM(H261:H264)</f>
        <v>9700.6</v>
      </c>
      <c r="I265" s="176">
        <f>SUM(I261:I264)</f>
        <v>35418.14</v>
      </c>
      <c r="J265" s="176">
        <f>J264+J263+J262+J261</f>
        <v>10275.200000000001</v>
      </c>
      <c r="K265" s="176">
        <f>SUM(K261:K261)+K262+K263+K264</f>
        <v>406.8</v>
      </c>
      <c r="L265" s="176">
        <f>SUM(L261:L261)+L262+L263+L264</f>
        <v>55800.74</v>
      </c>
      <c r="M265" s="110">
        <f>SUM(M261:M261)+M262+M263+M264</f>
        <v>282199.26</v>
      </c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</row>
    <row r="266" spans="1:669" ht="18" customHeight="1" x14ac:dyDescent="0.25">
      <c r="A266" s="30"/>
      <c r="B266" s="13"/>
      <c r="C266" s="14"/>
      <c r="D266" s="14"/>
      <c r="E266" s="30"/>
      <c r="F266" s="30"/>
      <c r="G266" s="173"/>
      <c r="H266" s="123"/>
      <c r="I266" s="173"/>
      <c r="J266" s="173"/>
      <c r="K266" s="173"/>
      <c r="L266" s="173"/>
      <c r="M266" s="12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</row>
    <row r="267" spans="1:669" x14ac:dyDescent="0.25">
      <c r="A267" s="3"/>
      <c r="B267" s="19"/>
      <c r="C267" s="19"/>
      <c r="D267" s="19"/>
      <c r="E267" s="19"/>
      <c r="F267" s="19"/>
      <c r="G267" s="106"/>
      <c r="H267" s="116"/>
      <c r="I267" s="116"/>
      <c r="J267" s="116"/>
      <c r="K267" s="116"/>
      <c r="L267" s="117"/>
      <c r="M267" s="106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</row>
    <row r="268" spans="1:669" ht="15.75" x14ac:dyDescent="0.25">
      <c r="A268" s="85" t="s">
        <v>15</v>
      </c>
      <c r="B268" s="86">
        <f>+B253+B243+B231+B225+B217+B201+B182+B176+B171+B167+B163+B155+B148+B140+B130+B110+B102+B98+B91+B87+B82+B56+B52+B48+B44+B38+B26+B21+B15+B11+B206+B134+B248+B106+B78+B34+B30+B265+B258+B119+B114+B73+B69+B60+B65+B189+B212+B126</f>
        <v>115</v>
      </c>
      <c r="C268" s="20"/>
      <c r="D268" s="20"/>
      <c r="E268" s="20"/>
      <c r="F268" s="20"/>
      <c r="G268" s="111">
        <f>G253+G243+G231+G225+G217+G206+G201+G182+G176+G171+G167+G163+G155+G148+G140+G130+G110+G102+G98+G91+G87+G82+G56+G52+G48+G44+G38+G26+G21+G15+G11++G134+G248+G78+G106+G34+G30+G258+G265+G119+G114+G73+G69+G65+G60+G212+G189+G126</f>
        <v>7490033.3300000001</v>
      </c>
      <c r="H268" s="111">
        <f>H253+H248+H231+H225+H217+H206+H182+H201+H176+H171+H167+H163+H148++H155+H130+H134+H140+H110+H106+H98+H102+H91+H87+H78+H82+H56+H48+H52+H44+H38+H34+H26+H30+H21+H15+H11+H243+H265+H258+H119+H114+H73+H69+H65+H60+H212+H189+H126</f>
        <v>214963.96000000005</v>
      </c>
      <c r="I268" s="111">
        <f>I253+I248+I231+I225+I217+I243+I206+I201+I182+I176+I167+I163+I155+I148+I140+I134+I130+I110+I106+I102+I98+I91+I87+I82+I78+I56++I52+I48+I44+I38+I34+I30+I21+I26+I15+I11+I171+I265+I258+I119+I114+I73+I69+I65+I60+I212+I189+I126</f>
        <v>608649.47</v>
      </c>
      <c r="J268" s="111">
        <f>J253+J248+J231+J243+J217+J225+J206++J201+J182+J176+J171+J167+J163+J155+J148+J140+J134+J130+J110+J106+J102+J98+J91+J87+J82+J78+J56+J52+J48+J44+J38+J34+J30+J26+J21++J15+J11+J265+J258+J119+J114+J73+J69+J65+J60+J212+J189+J126</f>
        <v>227480.41000000003</v>
      </c>
      <c r="K268" s="111">
        <f>K265+K258+K248+K253+K243+K231+K225+K217+K206+K212+K201+K182+K176+K171+K189+K167+K155+K163+K148+K140+K134+K130+K126+K119+K114+K110+K106+K102+K98+K91+K87+K82+K73+K78+K69+K65+K60+K56+K52+K48+K44+K38+K34+K30+K26+K21+K15+K11</f>
        <v>141444.80999999997</v>
      </c>
      <c r="L268" s="111">
        <f>L253+L248+L243+L231+L225+L217+L206+L182+L201+L171+L176+L167+L163+L155+L148+L140+L134+L130+L110+L106+L102+L98+L91+L87++L82+L78+L56++L52+L48+L44+L38+L34+L30+L26+L21+L15+L11+L265+L258+L119+L114+L73+L69+L65+L60+L189+L212+L126</f>
        <v>1192538.6500000004</v>
      </c>
      <c r="M268" s="111">
        <f>M253+M248+M243+M225+M231+M217+M206+M201+M176+M182+M171+M167+M155+M148+M140+M163++M130+M134++M110+M106+M102+M91+M98+M87+M82+M78+M56+M52+M48+M44+M38+M34+M30+M26+M21+M11+M15+M265+M258+M119+M114+M73+M69+M65+M60+M189+M212+M126</f>
        <v>6297494.6800000006</v>
      </c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</row>
    <row r="269" spans="1:669" ht="33.75" x14ac:dyDescent="0.5">
      <c r="A269" s="22"/>
      <c r="B269" s="21"/>
      <c r="C269" s="21"/>
      <c r="D269" s="21"/>
      <c r="E269" s="21"/>
      <c r="F269" s="21"/>
      <c r="G269" s="102"/>
      <c r="H269" s="113"/>
      <c r="I269" s="102"/>
      <c r="J269" s="102"/>
      <c r="K269" s="102"/>
      <c r="L269" s="102"/>
      <c r="M269" s="11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</row>
    <row r="270" spans="1:669" x14ac:dyDescent="0.25">
      <c r="B270" s="22"/>
      <c r="C270" s="22"/>
      <c r="D270" s="22"/>
      <c r="E270" s="22"/>
      <c r="F270" s="22"/>
      <c r="G270" s="103"/>
      <c r="H270" s="114"/>
      <c r="I270" s="103"/>
      <c r="J270" s="103"/>
      <c r="K270" s="103"/>
      <c r="L270" s="103"/>
      <c r="M270" s="114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</row>
    <row r="271" spans="1:669" x14ac:dyDescent="0.25"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</row>
    <row r="272" spans="1:669" x14ac:dyDescent="0.25">
      <c r="A272" s="28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</row>
    <row r="273" spans="1:669" s="36" customFormat="1" ht="24.95" customHeight="1" x14ac:dyDescent="0.25">
      <c r="A273"/>
      <c r="B273" s="28"/>
      <c r="C273" s="28"/>
      <c r="D273" s="28"/>
      <c r="E273" s="28"/>
      <c r="F273" s="28"/>
      <c r="G273" s="100"/>
      <c r="H273" s="108"/>
      <c r="I273" s="100"/>
      <c r="J273" s="100"/>
      <c r="K273" s="100"/>
      <c r="L273" s="100"/>
      <c r="M273" s="100"/>
      <c r="O273" s="65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</row>
    <row r="274" spans="1:669" s="36" customFormat="1" ht="15.75" x14ac:dyDescent="0.25">
      <c r="A274" s="29"/>
      <c r="B274" s="3"/>
      <c r="C274" s="3"/>
      <c r="D274" s="3"/>
      <c r="E274" s="38"/>
      <c r="F274" s="38"/>
      <c r="G274" s="92"/>
      <c r="H274" s="93"/>
      <c r="I274" s="92"/>
      <c r="J274" s="92"/>
      <c r="K274" s="92"/>
      <c r="L274" s="92"/>
      <c r="M274" s="93"/>
      <c r="O274" s="65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</row>
    <row r="275" spans="1:669" s="36" customFormat="1" ht="15.75" x14ac:dyDescent="0.25">
      <c r="A275"/>
      <c r="B275" s="11"/>
      <c r="C275" s="11"/>
      <c r="D275" s="11"/>
      <c r="E275" s="29"/>
      <c r="F275" s="29"/>
      <c r="G275" s="104"/>
      <c r="H275" s="109"/>
      <c r="I275" s="104"/>
      <c r="J275" s="104"/>
      <c r="K275" s="104"/>
      <c r="L275" s="104"/>
      <c r="M275" s="109"/>
      <c r="O275" s="65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</row>
    <row r="276" spans="1:669" s="36" customFormat="1" ht="15.75" x14ac:dyDescent="0.25">
      <c r="A276" s="28"/>
      <c r="B276" s="3"/>
      <c r="C276" s="3"/>
      <c r="D276" s="3"/>
      <c r="E276"/>
      <c r="F276"/>
      <c r="G276" s="92"/>
      <c r="H276" s="93"/>
      <c r="I276" s="92"/>
      <c r="J276" s="92"/>
      <c r="K276" s="92"/>
      <c r="L276" s="92"/>
      <c r="M276" s="93"/>
      <c r="O276" s="65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</row>
    <row r="277" spans="1:669" s="36" customFormat="1" ht="15.75" x14ac:dyDescent="0.25">
      <c r="A277"/>
      <c r="B277" s="28"/>
      <c r="C277" s="28"/>
      <c r="D277" s="28"/>
      <c r="E277" s="28"/>
      <c r="F277" s="28"/>
      <c r="G277" s="100"/>
      <c r="H277" s="108"/>
      <c r="I277" s="100"/>
      <c r="J277" s="100"/>
      <c r="K277" s="100"/>
      <c r="L277" s="100"/>
      <c r="M277" s="100"/>
      <c r="O277" s="65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s="36" customFormat="1" ht="15.75" x14ac:dyDescent="0.25">
      <c r="A278" s="29"/>
      <c r="B278" s="3"/>
      <c r="C278" s="3"/>
      <c r="D278" s="3"/>
      <c r="E278" s="38"/>
      <c r="F278" s="38"/>
      <c r="G278" s="92"/>
      <c r="H278" s="93"/>
      <c r="I278" s="92"/>
      <c r="J278" s="92"/>
      <c r="K278" s="92"/>
      <c r="L278" s="92"/>
      <c r="M278" s="93"/>
      <c r="O278" s="65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</row>
    <row r="279" spans="1:669" s="36" customFormat="1" ht="15.75" x14ac:dyDescent="0.25">
      <c r="A279"/>
      <c r="B279" s="11"/>
      <c r="C279" s="11"/>
      <c r="D279" s="11"/>
      <c r="E279" s="29"/>
      <c r="F279" s="29"/>
      <c r="G279" s="104"/>
      <c r="H279" s="109"/>
      <c r="I279" s="104"/>
      <c r="J279" s="104"/>
      <c r="K279" s="104"/>
      <c r="L279" s="104"/>
      <c r="M279" s="109"/>
      <c r="O279" s="65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s="36" customFormat="1" ht="15.75" x14ac:dyDescent="0.25">
      <c r="A280" s="28"/>
      <c r="B280" s="3"/>
      <c r="C280" s="3"/>
      <c r="D280" s="3"/>
      <c r="E280"/>
      <c r="F280"/>
      <c r="G280" s="92"/>
      <c r="H280" s="93"/>
      <c r="I280" s="92"/>
      <c r="J280" s="92"/>
      <c r="K280" s="92"/>
      <c r="L280" s="92"/>
      <c r="M280" s="93"/>
      <c r="N280" s="39"/>
      <c r="O280" s="65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</row>
    <row r="281" spans="1:669" s="36" customFormat="1" ht="15.75" x14ac:dyDescent="0.25">
      <c r="A281"/>
      <c r="B281" s="28"/>
      <c r="C281" s="28"/>
      <c r="D281" s="28"/>
      <c r="E281" s="28"/>
      <c r="F281" s="28"/>
      <c r="G281" s="100"/>
      <c r="H281" s="108"/>
      <c r="I281" s="100"/>
      <c r="J281" s="100"/>
      <c r="K281" s="100"/>
      <c r="L281" s="100"/>
      <c r="M281" s="100"/>
      <c r="O281" s="65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</row>
    <row r="282" spans="1:669" s="36" customFormat="1" ht="15.75" x14ac:dyDescent="0.25">
      <c r="A282" s="29"/>
      <c r="B282" s="3"/>
      <c r="C282" s="3"/>
      <c r="D282" s="3"/>
      <c r="E282" s="38"/>
      <c r="F282" s="38"/>
      <c r="G282" s="92"/>
      <c r="H282" s="93"/>
      <c r="I282" s="92"/>
      <c r="J282" s="92"/>
      <c r="K282" s="92"/>
      <c r="L282" s="92"/>
      <c r="M282" s="93"/>
      <c r="O282" s="65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</row>
    <row r="283" spans="1:669" s="36" customFormat="1" ht="15.75" x14ac:dyDescent="0.25">
      <c r="A283"/>
      <c r="B283" s="11"/>
      <c r="C283" s="11"/>
      <c r="D283" s="11"/>
      <c r="E283" s="29"/>
      <c r="F283" s="29"/>
      <c r="G283" s="104"/>
      <c r="H283" s="109"/>
      <c r="I283" s="104"/>
      <c r="J283" s="104"/>
      <c r="K283" s="104"/>
      <c r="L283" s="104"/>
      <c r="M283" s="109"/>
      <c r="O283" s="65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</row>
    <row r="284" spans="1:669" s="36" customFormat="1" ht="15.75" x14ac:dyDescent="0.25">
      <c r="A284" s="28"/>
      <c r="B284" s="3"/>
      <c r="C284" s="3"/>
      <c r="D284" s="3"/>
      <c r="E284"/>
      <c r="F284"/>
      <c r="G284" s="92"/>
      <c r="H284" s="93"/>
      <c r="I284" s="92"/>
      <c r="J284" s="92"/>
      <c r="K284" s="92"/>
      <c r="L284" s="92"/>
      <c r="M284" s="93"/>
      <c r="O284" s="65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</row>
    <row r="285" spans="1:669" s="36" customFormat="1" ht="15.75" x14ac:dyDescent="0.25">
      <c r="A285"/>
      <c r="B285" s="28"/>
      <c r="C285" s="28"/>
      <c r="D285" s="28"/>
      <c r="E285" s="28"/>
      <c r="F285" s="28"/>
      <c r="G285" s="100"/>
      <c r="H285" s="108"/>
      <c r="I285" s="100"/>
      <c r="J285" s="100"/>
      <c r="K285" s="100"/>
      <c r="L285" s="100"/>
      <c r="M285" s="100"/>
      <c r="O285" s="65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</row>
    <row r="286" spans="1:669" s="36" customFormat="1" ht="15.75" x14ac:dyDescent="0.25">
      <c r="A286" s="29"/>
      <c r="B286" s="3"/>
      <c r="C286" s="3"/>
      <c r="D286" s="3"/>
      <c r="E286" s="38"/>
      <c r="F286" s="38"/>
      <c r="G286" s="92"/>
      <c r="H286" s="93"/>
      <c r="I286" s="92"/>
      <c r="J286" s="92"/>
      <c r="K286" s="92"/>
      <c r="L286" s="92"/>
      <c r="M286" s="93"/>
      <c r="O286" s="65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</row>
    <row r="287" spans="1:669" s="36" customFormat="1" ht="15.75" x14ac:dyDescent="0.25">
      <c r="A287"/>
      <c r="B287" s="11"/>
      <c r="C287" s="11"/>
      <c r="D287" s="11"/>
      <c r="E287" s="29"/>
      <c r="F287" s="29"/>
      <c r="G287" s="104"/>
      <c r="H287" s="109"/>
      <c r="I287" s="104"/>
      <c r="J287" s="104"/>
      <c r="K287" s="104"/>
      <c r="L287" s="104"/>
      <c r="M287" s="109"/>
      <c r="O287" s="65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</row>
    <row r="288" spans="1:669" x14ac:dyDescent="0.25"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</row>
    <row r="289" spans="1:137" x14ac:dyDescent="0.25"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</row>
    <row r="290" spans="1:137" x14ac:dyDescent="0.25"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</row>
    <row r="291" spans="1:137" x14ac:dyDescent="0.25"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</row>
    <row r="292" spans="1:137" x14ac:dyDescent="0.25"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</row>
    <row r="293" spans="1:137" x14ac:dyDescent="0.25"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</row>
    <row r="294" spans="1:137" x14ac:dyDescent="0.25"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</row>
    <row r="295" spans="1:137" x14ac:dyDescent="0.25">
      <c r="A295" s="28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</row>
    <row r="296" spans="1:137" x14ac:dyDescent="0.25">
      <c r="B296" s="28"/>
      <c r="C296" s="28"/>
      <c r="D296" s="28"/>
      <c r="E296" s="28"/>
      <c r="F296" s="28"/>
      <c r="G296" s="100"/>
      <c r="H296" s="108"/>
      <c r="I296" s="100"/>
      <c r="J296" s="100"/>
      <c r="K296" s="100"/>
      <c r="L296" s="100"/>
      <c r="M296" s="100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</row>
    <row r="297" spans="1:137" x14ac:dyDescent="0.25">
      <c r="B297" s="2"/>
      <c r="C297" s="2"/>
      <c r="D297" s="2"/>
      <c r="E297" s="1"/>
      <c r="F297" s="1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</row>
    <row r="298" spans="1:137" x14ac:dyDescent="0.25">
      <c r="B298" s="2"/>
      <c r="C298" s="2"/>
      <c r="D298" s="2"/>
      <c r="E298" s="1"/>
      <c r="F298" s="1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</row>
    <row r="299" spans="1:137" x14ac:dyDescent="0.25">
      <c r="B299" s="2"/>
      <c r="C299" s="2"/>
      <c r="D299" s="2"/>
      <c r="E299" s="1"/>
      <c r="F299" s="1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</row>
    <row r="300" spans="1:137" x14ac:dyDescent="0.25">
      <c r="B300" s="2"/>
      <c r="C300" s="2"/>
      <c r="D300" s="2"/>
      <c r="E300" s="1"/>
      <c r="F300" s="1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</row>
    <row r="301" spans="1:137" x14ac:dyDescent="0.25">
      <c r="B301" s="2"/>
      <c r="C301" s="2"/>
      <c r="D301" s="2"/>
      <c r="E301" s="1"/>
      <c r="F301" s="1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</row>
    <row r="302" spans="1:137" x14ac:dyDescent="0.25">
      <c r="B302" s="2"/>
      <c r="C302" s="2"/>
      <c r="D302" s="2"/>
      <c r="E302" s="1"/>
      <c r="F302" s="1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</row>
    <row r="303" spans="1:137" x14ac:dyDescent="0.25">
      <c r="B303" s="2"/>
      <c r="C303" s="2"/>
      <c r="D303" s="2"/>
      <c r="E303" s="1"/>
      <c r="F303" s="1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</row>
    <row r="304" spans="1:137" x14ac:dyDescent="0.25">
      <c r="B304" s="2"/>
      <c r="C304" s="2"/>
      <c r="D304" s="2"/>
      <c r="E304" s="1"/>
      <c r="F304" s="1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</row>
    <row r="305" spans="2:137" x14ac:dyDescent="0.25">
      <c r="B305" s="2"/>
      <c r="C305" s="2"/>
      <c r="D305" s="2"/>
      <c r="E305" s="1"/>
      <c r="F305" s="1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</row>
    <row r="306" spans="2:137" x14ac:dyDescent="0.25">
      <c r="B306" s="2"/>
      <c r="C306" s="2"/>
      <c r="D306" s="2"/>
      <c r="E306" s="1"/>
      <c r="F306" s="1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</row>
    <row r="307" spans="2:137" x14ac:dyDescent="0.25">
      <c r="B307" s="2"/>
      <c r="C307" s="2"/>
      <c r="D307" s="2"/>
      <c r="E307" s="1"/>
      <c r="F307" s="1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</row>
    <row r="308" spans="2:137" x14ac:dyDescent="0.25">
      <c r="B308" s="2"/>
      <c r="C308" s="2"/>
      <c r="D308" s="2"/>
      <c r="E308" s="1"/>
      <c r="F308" s="1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</row>
    <row r="309" spans="2:137" x14ac:dyDescent="0.25">
      <c r="B309" s="2"/>
      <c r="C309" s="2"/>
      <c r="D309" s="2"/>
      <c r="E309" s="1"/>
      <c r="F309" s="1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</row>
    <row r="310" spans="2:137" x14ac:dyDescent="0.25">
      <c r="B310" s="2"/>
      <c r="C310" s="2"/>
      <c r="D310" s="2"/>
      <c r="E310" s="1"/>
      <c r="F310" s="1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</row>
    <row r="311" spans="2:137" x14ac:dyDescent="0.25"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</row>
    <row r="312" spans="2:137" x14ac:dyDescent="0.25"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</row>
    <row r="313" spans="2:137" x14ac:dyDescent="0.25"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</row>
    <row r="314" spans="2:137" x14ac:dyDescent="0.25"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</row>
    <row r="315" spans="2:137" x14ac:dyDescent="0.25"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</row>
    <row r="316" spans="2:137" x14ac:dyDescent="0.25"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</row>
    <row r="317" spans="2:137" x14ac:dyDescent="0.25"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</row>
    <row r="318" spans="2:137" x14ac:dyDescent="0.25"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</row>
    <row r="319" spans="2:137" x14ac:dyDescent="0.25"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</row>
    <row r="320" spans="2:137" x14ac:dyDescent="0.25"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</row>
    <row r="321" spans="15:137" x14ac:dyDescent="0.25"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</row>
    <row r="322" spans="15:137" x14ac:dyDescent="0.25"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</row>
    <row r="323" spans="15:137" x14ac:dyDescent="0.25"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</row>
    <row r="324" spans="15:137" x14ac:dyDescent="0.25"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</row>
    <row r="325" spans="15:137" x14ac:dyDescent="0.25"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</row>
    <row r="326" spans="15:137" x14ac:dyDescent="0.25"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</row>
    <row r="327" spans="15:137" x14ac:dyDescent="0.25"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</row>
    <row r="328" spans="15:137" x14ac:dyDescent="0.25"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</row>
    <row r="329" spans="15:137" x14ac:dyDescent="0.25"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</row>
    <row r="330" spans="15:137" x14ac:dyDescent="0.25"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</row>
    <row r="331" spans="15:137" x14ac:dyDescent="0.25"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</row>
    <row r="332" spans="15:137" x14ac:dyDescent="0.25"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</row>
    <row r="333" spans="15:137" x14ac:dyDescent="0.25"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</row>
    <row r="334" spans="15:137" x14ac:dyDescent="0.25"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</row>
    <row r="335" spans="15:137" x14ac:dyDescent="0.25"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</row>
    <row r="336" spans="15:137" x14ac:dyDescent="0.25"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</row>
    <row r="337" spans="15:137" x14ac:dyDescent="0.25"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</row>
    <row r="338" spans="15:137" x14ac:dyDescent="0.25"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</row>
    <row r="339" spans="15:137" x14ac:dyDescent="0.25"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</row>
    <row r="340" spans="15:137" x14ac:dyDescent="0.25"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</row>
    <row r="341" spans="15:137" x14ac:dyDescent="0.25"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</row>
    <row r="342" spans="15:137" x14ac:dyDescent="0.25"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</row>
    <row r="343" spans="15:137" x14ac:dyDescent="0.25"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</row>
    <row r="344" spans="15:137" x14ac:dyDescent="0.25"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</row>
    <row r="345" spans="15:137" x14ac:dyDescent="0.25"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</row>
    <row r="346" spans="15:137" x14ac:dyDescent="0.25"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</row>
    <row r="347" spans="15:137" x14ac:dyDescent="0.25"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</row>
    <row r="348" spans="15:137" x14ac:dyDescent="0.25"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</row>
    <row r="349" spans="15:137" x14ac:dyDescent="0.25"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</row>
    <row r="350" spans="15:137" x14ac:dyDescent="0.25"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</row>
    <row r="351" spans="15:137" x14ac:dyDescent="0.25"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</row>
    <row r="352" spans="15:137" x14ac:dyDescent="0.25"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</row>
    <row r="353" spans="15:137" x14ac:dyDescent="0.25"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</row>
    <row r="354" spans="15:137" x14ac:dyDescent="0.25"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</row>
    <row r="355" spans="15:137" x14ac:dyDescent="0.25"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</row>
    <row r="356" spans="15:137" x14ac:dyDescent="0.25"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</row>
    <row r="357" spans="15:137" x14ac:dyDescent="0.25"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</row>
    <row r="358" spans="15:137" x14ac:dyDescent="0.25"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</row>
    <row r="359" spans="15:137" x14ac:dyDescent="0.25"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</row>
    <row r="360" spans="15:137" x14ac:dyDescent="0.25"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</row>
    <row r="361" spans="15:137" x14ac:dyDescent="0.25"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</row>
    <row r="362" spans="15:137" x14ac:dyDescent="0.25"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</row>
    <row r="363" spans="15:137" x14ac:dyDescent="0.25"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</row>
    <row r="364" spans="15:137" x14ac:dyDescent="0.25"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</row>
    <row r="365" spans="15:137" x14ac:dyDescent="0.25"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</row>
    <row r="366" spans="15:137" x14ac:dyDescent="0.25"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</row>
    <row r="367" spans="15:137" x14ac:dyDescent="0.25"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</row>
    <row r="368" spans="15:137" x14ac:dyDescent="0.25"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</row>
    <row r="369" spans="43:137" x14ac:dyDescent="0.25"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</row>
    <row r="370" spans="43:137" x14ac:dyDescent="0.25"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</row>
    <row r="371" spans="43:137" x14ac:dyDescent="0.25"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</row>
    <row r="372" spans="43:137" x14ac:dyDescent="0.25"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</row>
    <row r="373" spans="43:137" x14ac:dyDescent="0.25"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</row>
    <row r="374" spans="43:137" x14ac:dyDescent="0.25"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</row>
    <row r="375" spans="43:137" x14ac:dyDescent="0.25"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</row>
    <row r="376" spans="43:137" x14ac:dyDescent="0.25"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</row>
    <row r="377" spans="43:137" x14ac:dyDescent="0.25"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</row>
    <row r="378" spans="43:137" x14ac:dyDescent="0.25"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</row>
    <row r="379" spans="43:137" x14ac:dyDescent="0.25"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</row>
    <row r="380" spans="43:137" x14ac:dyDescent="0.25"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</row>
    <row r="381" spans="43:137" x14ac:dyDescent="0.25"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</row>
    <row r="382" spans="43:137" x14ac:dyDescent="0.25"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</row>
    <row r="383" spans="43:137" x14ac:dyDescent="0.25"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</row>
    <row r="384" spans="43:137" x14ac:dyDescent="0.25"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</row>
    <row r="385" spans="43:137" x14ac:dyDescent="0.25"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</row>
    <row r="386" spans="43:137" x14ac:dyDescent="0.25"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</row>
    <row r="387" spans="43:137" x14ac:dyDescent="0.25"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</row>
    <row r="388" spans="43:137" x14ac:dyDescent="0.25"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</row>
    <row r="389" spans="43:137" x14ac:dyDescent="0.25"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</row>
    <row r="390" spans="43:137" x14ac:dyDescent="0.25"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</row>
    <row r="391" spans="43:137" x14ac:dyDescent="0.25"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</row>
    <row r="392" spans="43:137" x14ac:dyDescent="0.25"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</row>
    <row r="393" spans="43:137" x14ac:dyDescent="0.25"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</row>
    <row r="394" spans="43:137" x14ac:dyDescent="0.25"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</row>
    <row r="395" spans="43:137" x14ac:dyDescent="0.25"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</row>
    <row r="396" spans="43:137" x14ac:dyDescent="0.25"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</row>
    <row r="397" spans="43:137" x14ac:dyDescent="0.25"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</row>
    <row r="398" spans="43:137" x14ac:dyDescent="0.25"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</row>
    <row r="399" spans="43:137" x14ac:dyDescent="0.25"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</row>
    <row r="400" spans="43:137" x14ac:dyDescent="0.25"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</row>
    <row r="401" spans="43:137" x14ac:dyDescent="0.25"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9">
    <mergeCell ref="A9:M9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E7:E8"/>
    <mergeCell ref="F7:F8"/>
    <mergeCell ref="A2:M2"/>
    <mergeCell ref="A3:M3"/>
    <mergeCell ref="A4:M4"/>
    <mergeCell ref="A5:M5"/>
    <mergeCell ref="D7:D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2022-01-03T18:14:17Z</cp:lastPrinted>
  <dcterms:created xsi:type="dcterms:W3CDTF">2017-01-31T14:28:02Z</dcterms:created>
  <dcterms:modified xsi:type="dcterms:W3CDTF">2023-02-03T13:57:04Z</dcterms:modified>
</cp:coreProperties>
</file>