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ENERO 2022\"/>
    </mc:Choice>
  </mc:AlternateContent>
  <bookViews>
    <workbookView xWindow="-120" yWindow="-120" windowWidth="19440" windowHeight="15000"/>
  </bookViews>
  <sheets>
    <sheet name="New Text Document" sheetId="1" r:id="rId1"/>
  </sheets>
  <definedNames>
    <definedName name="_xlnm.Print_Area" localSheetId="0">'New Text Document'!$A$1:$K$519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K496" i="1" l="1"/>
  <c r="E496" i="1"/>
  <c r="B496" i="1"/>
  <c r="J496" i="1"/>
  <c r="I496" i="1"/>
  <c r="H496" i="1"/>
  <c r="G496" i="1"/>
  <c r="E291" i="1"/>
  <c r="G291" i="1"/>
  <c r="I291" i="1"/>
  <c r="J291" i="1"/>
  <c r="E275" i="1"/>
  <c r="H275" i="1"/>
  <c r="I275" i="1"/>
  <c r="J275" i="1"/>
  <c r="G275" i="1"/>
  <c r="F274" i="1"/>
  <c r="K49" i="1"/>
  <c r="J49" i="1"/>
  <c r="I49" i="1"/>
  <c r="H49" i="1"/>
  <c r="G49" i="1"/>
  <c r="E49" i="1"/>
  <c r="I392" i="1"/>
  <c r="G392" i="1"/>
  <c r="E392" i="1"/>
  <c r="F390" i="1"/>
  <c r="I381" i="1"/>
  <c r="G381" i="1"/>
  <c r="E381" i="1"/>
  <c r="E373" i="1"/>
  <c r="G373" i="1"/>
  <c r="I373" i="1"/>
  <c r="I476" i="1"/>
  <c r="G476" i="1"/>
  <c r="E476" i="1"/>
  <c r="F475" i="1"/>
  <c r="H475" i="1"/>
  <c r="F474" i="1"/>
  <c r="H474" i="1"/>
  <c r="I455" i="1"/>
  <c r="G455" i="1"/>
  <c r="E455" i="1"/>
  <c r="F454" i="1"/>
  <c r="H454" i="1"/>
  <c r="K439" i="1"/>
  <c r="K421" i="1"/>
  <c r="J421" i="1"/>
  <c r="I421" i="1"/>
  <c r="H421" i="1"/>
  <c r="G421" i="1"/>
  <c r="E421" i="1"/>
  <c r="I366" i="1"/>
  <c r="H365" i="1"/>
  <c r="G366" i="1"/>
  <c r="E366" i="1"/>
  <c r="F326" i="1"/>
  <c r="H326" i="1"/>
  <c r="I300" i="1"/>
  <c r="G300" i="1"/>
  <c r="E300" i="1"/>
  <c r="K296" i="1"/>
  <c r="J296" i="1"/>
  <c r="I296" i="1"/>
  <c r="H296" i="1"/>
  <c r="G296" i="1"/>
  <c r="E296" i="1"/>
  <c r="I256" i="1"/>
  <c r="G256" i="1"/>
  <c r="E256" i="1"/>
  <c r="I248" i="1"/>
  <c r="E248" i="1"/>
  <c r="F244" i="1"/>
  <c r="H244" i="1"/>
  <c r="F240" i="1"/>
  <c r="H240" i="1"/>
  <c r="K192" i="1"/>
  <c r="J192" i="1"/>
  <c r="I192" i="1"/>
  <c r="H192" i="1"/>
  <c r="G192" i="1"/>
  <c r="E192" i="1"/>
  <c r="K183" i="1" l="1"/>
  <c r="J183" i="1"/>
  <c r="I183" i="1"/>
  <c r="H183" i="1"/>
  <c r="G183" i="1"/>
  <c r="E183" i="1"/>
  <c r="K177" i="1"/>
  <c r="J177" i="1"/>
  <c r="I177" i="1"/>
  <c r="H177" i="1"/>
  <c r="G177" i="1"/>
  <c r="E177" i="1"/>
  <c r="E168" i="1" l="1"/>
  <c r="I168" i="1"/>
  <c r="G168" i="1"/>
  <c r="F167" i="1"/>
  <c r="H167" i="1"/>
  <c r="F166" i="1"/>
  <c r="H166" i="1"/>
  <c r="F165" i="1"/>
  <c r="H165" i="1"/>
  <c r="F164" i="1"/>
  <c r="H164" i="1"/>
  <c r="F163" i="1"/>
  <c r="H163" i="1"/>
  <c r="F162" i="1"/>
  <c r="H162" i="1"/>
  <c r="I152" i="1" l="1"/>
  <c r="G152" i="1"/>
  <c r="F151" i="1"/>
  <c r="H151" i="1"/>
  <c r="F150" i="1"/>
  <c r="H150" i="1"/>
  <c r="F148" i="1"/>
  <c r="I139" i="1"/>
  <c r="E139" i="1"/>
  <c r="F131" i="1"/>
  <c r="H131" i="1"/>
  <c r="F130" i="1"/>
  <c r="H130" i="1"/>
  <c r="F129" i="1"/>
  <c r="H129" i="1"/>
  <c r="F127" i="1"/>
  <c r="G139" i="1"/>
  <c r="F138" i="1"/>
  <c r="H138" i="1"/>
  <c r="E152" i="1"/>
  <c r="G108" i="1" l="1"/>
  <c r="E108" i="1"/>
  <c r="I108" i="1"/>
  <c r="J108" i="1"/>
  <c r="K108" i="1"/>
  <c r="K81" i="1" l="1"/>
  <c r="J81" i="1"/>
  <c r="I81" i="1"/>
  <c r="H81" i="1"/>
  <c r="G81" i="1"/>
  <c r="E81" i="1"/>
  <c r="I91" i="1"/>
  <c r="G91" i="1"/>
  <c r="E91" i="1"/>
  <c r="H89" i="1"/>
  <c r="H90" i="1"/>
  <c r="F88" i="1"/>
  <c r="H88" i="1"/>
  <c r="I77" i="1"/>
  <c r="K63" i="1"/>
  <c r="E63" i="1"/>
  <c r="J63" i="1"/>
  <c r="I63" i="1"/>
  <c r="H63" i="1"/>
  <c r="G63" i="1"/>
  <c r="E46" i="1"/>
  <c r="E29" i="1"/>
  <c r="K29" i="1"/>
  <c r="J29" i="1"/>
  <c r="I29" i="1"/>
  <c r="H29" i="1"/>
  <c r="G29" i="1"/>
  <c r="J17" i="1" l="1"/>
  <c r="K17" i="1" s="1"/>
  <c r="I317" i="1" l="1"/>
  <c r="G317" i="1"/>
  <c r="E317" i="1"/>
  <c r="F316" i="1"/>
  <c r="H316" i="1"/>
  <c r="J118" i="1"/>
  <c r="I118" i="1"/>
  <c r="G118" i="1"/>
  <c r="K117" i="1"/>
  <c r="K118" i="1" s="1"/>
  <c r="E118" i="1"/>
  <c r="K46" i="1"/>
  <c r="I46" i="1"/>
  <c r="J46" i="1"/>
  <c r="G46" i="1" l="1"/>
  <c r="G359" i="1" l="1"/>
  <c r="I351" i="1"/>
  <c r="G351" i="1"/>
  <c r="E351" i="1"/>
  <c r="F350" i="1"/>
  <c r="E306" i="1"/>
  <c r="F303" i="1"/>
  <c r="K303" i="1"/>
  <c r="I281" i="1"/>
  <c r="E281" i="1"/>
  <c r="J350" i="1" l="1"/>
  <c r="G188" i="1"/>
  <c r="I188" i="1"/>
  <c r="E188" i="1"/>
  <c r="K350" i="1" l="1"/>
  <c r="K407" i="1" l="1"/>
  <c r="J407" i="1"/>
  <c r="I407" i="1"/>
  <c r="H407" i="1"/>
  <c r="G407" i="1"/>
  <c r="E407" i="1"/>
  <c r="K24" i="1"/>
  <c r="I25" i="1"/>
  <c r="G25" i="1"/>
  <c r="E25" i="1"/>
  <c r="I484" i="1" l="1"/>
  <c r="G484" i="1"/>
  <c r="E484" i="1"/>
  <c r="I465" i="1"/>
  <c r="G465" i="1"/>
  <c r="E465" i="1"/>
  <c r="J404" i="1" l="1"/>
  <c r="I404" i="1"/>
  <c r="F404" i="1"/>
  <c r="E404" i="1"/>
  <c r="H215" i="1"/>
  <c r="F239" i="1"/>
  <c r="H239" i="1"/>
  <c r="F245" i="1"/>
  <c r="H245" i="1"/>
  <c r="I212" i="1"/>
  <c r="E212" i="1"/>
  <c r="G212" i="1"/>
  <c r="J54" i="1"/>
  <c r="I54" i="1"/>
  <c r="F54" i="1"/>
  <c r="E54" i="1"/>
  <c r="J239" i="1" l="1"/>
  <c r="F42" i="1" l="1"/>
  <c r="F46" i="1" s="1"/>
  <c r="I306" i="1" l="1"/>
  <c r="F222" i="1"/>
  <c r="F215" i="1"/>
  <c r="K75" i="1"/>
  <c r="H75" i="1"/>
  <c r="F75" i="1"/>
  <c r="K52" i="1"/>
  <c r="K54" i="1" s="1"/>
  <c r="F473" i="1" l="1"/>
  <c r="H473" i="1"/>
  <c r="G417" i="1"/>
  <c r="G248" i="1" l="1"/>
  <c r="I207" i="1"/>
  <c r="G207" i="1"/>
  <c r="E207" i="1"/>
  <c r="F206" i="1"/>
  <c r="F435" i="1" l="1"/>
  <c r="J468" i="1"/>
  <c r="G459" i="1"/>
  <c r="I459" i="1"/>
  <c r="E459" i="1"/>
  <c r="H450" i="1"/>
  <c r="F450" i="1"/>
  <c r="H453" i="1"/>
  <c r="F453" i="1"/>
  <c r="H452" i="1"/>
  <c r="F452" i="1"/>
  <c r="H451" i="1"/>
  <c r="F451" i="1"/>
  <c r="H446" i="1"/>
  <c r="F446" i="1"/>
  <c r="H445" i="1"/>
  <c r="F445" i="1"/>
  <c r="H448" i="1"/>
  <c r="F448" i="1"/>
  <c r="H443" i="1"/>
  <c r="F443" i="1"/>
  <c r="H442" i="1"/>
  <c r="F442" i="1"/>
  <c r="H444" i="1"/>
  <c r="F444" i="1"/>
  <c r="H447" i="1"/>
  <c r="F447" i="1"/>
  <c r="H449" i="1"/>
  <c r="F449" i="1"/>
  <c r="H432" i="1"/>
  <c r="F432" i="1"/>
  <c r="H433" i="1"/>
  <c r="F433" i="1"/>
  <c r="H436" i="1"/>
  <c r="F436" i="1"/>
  <c r="H438" i="1"/>
  <c r="F438" i="1"/>
  <c r="F455" i="1" l="1"/>
  <c r="H455" i="1"/>
  <c r="K468" i="1"/>
  <c r="J442" i="1"/>
  <c r="J443" i="1"/>
  <c r="K443" i="1" s="1"/>
  <c r="K451" i="1"/>
  <c r="K442" i="1" l="1"/>
  <c r="K455" i="1" s="1"/>
  <c r="J455" i="1"/>
  <c r="I439" i="1"/>
  <c r="G439" i="1"/>
  <c r="E439" i="1"/>
  <c r="H431" i="1"/>
  <c r="F431" i="1"/>
  <c r="H430" i="1"/>
  <c r="F430" i="1"/>
  <c r="H429" i="1"/>
  <c r="F429" i="1"/>
  <c r="H434" i="1"/>
  <c r="F434" i="1"/>
  <c r="H437" i="1"/>
  <c r="H439" i="1" s="1"/>
  <c r="F437" i="1"/>
  <c r="G426" i="1"/>
  <c r="I426" i="1"/>
  <c r="E426" i="1"/>
  <c r="I417" i="1"/>
  <c r="E417" i="1"/>
  <c r="G404" i="1"/>
  <c r="G398" i="1"/>
  <c r="I398" i="1"/>
  <c r="E398" i="1"/>
  <c r="H389" i="1"/>
  <c r="F389" i="1"/>
  <c r="F388" i="1"/>
  <c r="H387" i="1"/>
  <c r="F387" i="1"/>
  <c r="H386" i="1"/>
  <c r="F386" i="1"/>
  <c r="H385" i="1"/>
  <c r="F385" i="1"/>
  <c r="H384" i="1"/>
  <c r="F384" i="1"/>
  <c r="G306" i="1"/>
  <c r="H298" i="1"/>
  <c r="H300" i="1" s="1"/>
  <c r="F298" i="1"/>
  <c r="G262" i="1"/>
  <c r="I262" i="1"/>
  <c r="E262" i="1"/>
  <c r="H204" i="1"/>
  <c r="F204" i="1"/>
  <c r="H115" i="1"/>
  <c r="F115" i="1"/>
  <c r="G59" i="1"/>
  <c r="I59" i="1"/>
  <c r="E59" i="1"/>
  <c r="G54" i="1"/>
  <c r="H52" i="1"/>
  <c r="H54" i="1" s="1"/>
  <c r="K21" i="1"/>
  <c r="F20" i="1"/>
  <c r="F19" i="1"/>
  <c r="J19" i="1" s="1"/>
  <c r="K19" i="1" s="1"/>
  <c r="F392" i="1" l="1"/>
  <c r="J385" i="1"/>
  <c r="J387" i="1"/>
  <c r="K387" i="1" s="1"/>
  <c r="J389" i="1"/>
  <c r="K389" i="1" s="1"/>
  <c r="F439" i="1"/>
  <c r="J20" i="1"/>
  <c r="K20" i="1" s="1"/>
  <c r="J204" i="1"/>
  <c r="J298" i="1"/>
  <c r="J300" i="1" s="1"/>
  <c r="F300" i="1"/>
  <c r="H370" i="1"/>
  <c r="F370" i="1"/>
  <c r="K385" i="1" l="1"/>
  <c r="K298" i="1"/>
  <c r="K300" i="1" s="1"/>
  <c r="J439" i="1"/>
  <c r="K384" i="1"/>
  <c r="K370" i="1" l="1"/>
  <c r="H348" i="1"/>
  <c r="F348" i="1"/>
  <c r="E333" i="1"/>
  <c r="G321" i="1"/>
  <c r="I321" i="1"/>
  <c r="E321" i="1"/>
  <c r="H226" i="1"/>
  <c r="F226" i="1"/>
  <c r="H222" i="1"/>
  <c r="H259" i="1"/>
  <c r="F259" i="1"/>
  <c r="G281" i="1"/>
  <c r="H74" i="1"/>
  <c r="F74" i="1"/>
  <c r="J18" i="1"/>
  <c r="K18" i="1" s="1"/>
  <c r="H201" i="1"/>
  <c r="F201" i="1"/>
  <c r="G77" i="1"/>
  <c r="E77" i="1"/>
  <c r="J74" i="1" l="1"/>
  <c r="K74" i="1" s="1"/>
  <c r="J348" i="1"/>
  <c r="K348" i="1" s="1"/>
  <c r="K259" i="1"/>
  <c r="J201" i="1"/>
  <c r="K201" i="1" s="1"/>
  <c r="F491" i="1"/>
  <c r="H491" i="1"/>
  <c r="J491" i="1" l="1"/>
  <c r="K491" i="1" s="1"/>
  <c r="F32" i="1" l="1"/>
  <c r="H32" i="1"/>
  <c r="H402" i="1"/>
  <c r="J32" i="1" l="1"/>
  <c r="K32" i="1" s="1"/>
  <c r="H357" i="1"/>
  <c r="F357" i="1"/>
  <c r="G333" i="1"/>
  <c r="K402" i="1" l="1"/>
  <c r="J357" i="1"/>
  <c r="K357" i="1" s="1"/>
  <c r="F122" i="1" l="1"/>
  <c r="F121" i="1"/>
  <c r="F123" i="1"/>
  <c r="F124" i="1"/>
  <c r="F125" i="1"/>
  <c r="F126" i="1"/>
  <c r="F128" i="1"/>
  <c r="H216" i="1"/>
  <c r="H217" i="1"/>
  <c r="H218" i="1"/>
  <c r="H219" i="1"/>
  <c r="H220" i="1"/>
  <c r="H221" i="1"/>
  <c r="H223" i="1"/>
  <c r="H224" i="1"/>
  <c r="H227" i="1"/>
  <c r="H228" i="1"/>
  <c r="H229" i="1"/>
  <c r="H230" i="1"/>
  <c r="H231" i="1"/>
  <c r="H232" i="1"/>
  <c r="H233" i="1"/>
  <c r="H235" i="1"/>
  <c r="H236" i="1"/>
  <c r="H237" i="1"/>
  <c r="H238" i="1"/>
  <c r="H241" i="1"/>
  <c r="H242" i="1"/>
  <c r="H243" i="1"/>
  <c r="F216" i="1"/>
  <c r="F217" i="1"/>
  <c r="F218" i="1"/>
  <c r="F219" i="1"/>
  <c r="F220" i="1"/>
  <c r="F221" i="1"/>
  <c r="F223" i="1"/>
  <c r="F224" i="1"/>
  <c r="F227" i="1"/>
  <c r="F228" i="1"/>
  <c r="F229" i="1"/>
  <c r="F230" i="1"/>
  <c r="F235" i="1"/>
  <c r="F236" i="1"/>
  <c r="F237" i="1"/>
  <c r="F238" i="1"/>
  <c r="F241" i="1"/>
  <c r="F242" i="1"/>
  <c r="F243" i="1"/>
  <c r="G267" i="1"/>
  <c r="I267" i="1"/>
  <c r="E267" i="1"/>
  <c r="H284" i="1"/>
  <c r="G286" i="1"/>
  <c r="I286" i="1"/>
  <c r="E286" i="1"/>
  <c r="H111" i="1"/>
  <c r="F111" i="1"/>
  <c r="H69" i="1"/>
  <c r="H70" i="1"/>
  <c r="H71" i="1"/>
  <c r="H72" i="1"/>
  <c r="H73" i="1"/>
  <c r="F69" i="1"/>
  <c r="F70" i="1"/>
  <c r="F71" i="1"/>
  <c r="F72" i="1"/>
  <c r="F73" i="1"/>
  <c r="F15" i="1"/>
  <c r="H58" i="1"/>
  <c r="G39" i="1"/>
  <c r="E39" i="1"/>
  <c r="F462" i="1" l="1"/>
  <c r="I359" i="1"/>
  <c r="E359" i="1"/>
  <c r="H324" i="1"/>
  <c r="H325" i="1"/>
  <c r="H327" i="1"/>
  <c r="H328" i="1"/>
  <c r="H329" i="1"/>
  <c r="H330" i="1"/>
  <c r="H331" i="1"/>
  <c r="H332" i="1"/>
  <c r="H186" i="1"/>
  <c r="F186" i="1"/>
  <c r="G197" i="1"/>
  <c r="I197" i="1"/>
  <c r="E197" i="1"/>
  <c r="G95" i="1"/>
  <c r="I95" i="1"/>
  <c r="E95" i="1"/>
  <c r="H94" i="1"/>
  <c r="F94" i="1"/>
  <c r="J94" i="1" l="1"/>
  <c r="K94" i="1" s="1"/>
  <c r="K95" i="1" s="1"/>
  <c r="H261" i="1" l="1"/>
  <c r="F261" i="1"/>
  <c r="F273" i="1"/>
  <c r="H403" i="1"/>
  <c r="H404" i="1" s="1"/>
  <c r="H311" i="1"/>
  <c r="F311" i="1"/>
  <c r="H289" i="1"/>
  <c r="H291" i="1" s="1"/>
  <c r="F289" i="1"/>
  <c r="F58" i="1"/>
  <c r="J58" i="1" s="1"/>
  <c r="K58" i="1" s="1"/>
  <c r="K289" i="1" l="1"/>
  <c r="K291" i="1" s="1"/>
  <c r="K273" i="1"/>
  <c r="J261" i="1"/>
  <c r="H42" i="1"/>
  <c r="H46" i="1" s="1"/>
  <c r="H57" i="1"/>
  <c r="H59" i="1" s="1"/>
  <c r="F57" i="1"/>
  <c r="F38" i="1"/>
  <c r="H38" i="1"/>
  <c r="H37" i="1"/>
  <c r="F37" i="1"/>
  <c r="K403" i="1" l="1"/>
  <c r="K404" i="1" s="1"/>
  <c r="J59" i="1"/>
  <c r="F59" i="1"/>
  <c r="K261" i="1"/>
  <c r="H39" i="1"/>
  <c r="F39" i="1"/>
  <c r="H31" i="1"/>
  <c r="H33" i="1"/>
  <c r="F31" i="1"/>
  <c r="F33" i="1"/>
  <c r="K31" i="1" l="1"/>
  <c r="K33" i="1"/>
  <c r="F321" i="1" l="1"/>
  <c r="H321" i="1"/>
  <c r="H185" i="1"/>
  <c r="H11" i="1"/>
  <c r="H160" i="1"/>
  <c r="F185" i="1"/>
  <c r="F11" i="1"/>
  <c r="F160" i="1"/>
  <c r="H105" i="1"/>
  <c r="H106" i="1"/>
  <c r="H104" i="1"/>
  <c r="F105" i="1"/>
  <c r="F106" i="1"/>
  <c r="F104" i="1"/>
  <c r="H87" i="1"/>
  <c r="F87" i="1"/>
  <c r="H108" i="1" l="1"/>
  <c r="H188" i="1"/>
  <c r="J188" i="1"/>
  <c r="J87" i="1"/>
  <c r="K87" i="1" s="1"/>
  <c r="J11" i="1"/>
  <c r="F108" i="1"/>
  <c r="F188" i="1"/>
  <c r="K185" i="1"/>
  <c r="F14" i="1"/>
  <c r="K188" i="1" l="1"/>
  <c r="K11" i="1"/>
  <c r="H363" i="1"/>
  <c r="H364" i="1"/>
  <c r="H362" i="1"/>
  <c r="F363" i="1"/>
  <c r="F364" i="1"/>
  <c r="F362" i="1"/>
  <c r="H336" i="1"/>
  <c r="F336" i="1"/>
  <c r="H355" i="1"/>
  <c r="H356" i="1"/>
  <c r="H354" i="1"/>
  <c r="F355" i="1"/>
  <c r="F354" i="1"/>
  <c r="H482" i="1"/>
  <c r="H479" i="1"/>
  <c r="F482" i="1"/>
  <c r="F479" i="1"/>
  <c r="H366" i="1" l="1"/>
  <c r="H484" i="1"/>
  <c r="F484" i="1"/>
  <c r="F359" i="1"/>
  <c r="H359" i="1"/>
  <c r="H487" i="1"/>
  <c r="H488" i="1"/>
  <c r="H489" i="1"/>
  <c r="H490" i="1"/>
  <c r="H492" i="1"/>
  <c r="F487" i="1"/>
  <c r="F488" i="1"/>
  <c r="F489" i="1"/>
  <c r="F490" i="1"/>
  <c r="F492" i="1"/>
  <c r="H395" i="1"/>
  <c r="H396" i="1"/>
  <c r="F395" i="1"/>
  <c r="F396" i="1"/>
  <c r="H376" i="1"/>
  <c r="H381" i="1" s="1"/>
  <c r="H391" i="1"/>
  <c r="H392" i="1" s="1"/>
  <c r="H412" i="1"/>
  <c r="F376" i="1"/>
  <c r="F381" i="1" s="1"/>
  <c r="F391" i="1"/>
  <c r="F412" i="1"/>
  <c r="H371" i="1"/>
  <c r="H373" i="1" s="1"/>
  <c r="H423" i="1"/>
  <c r="H469" i="1"/>
  <c r="F371" i="1"/>
  <c r="F373" i="1" s="1"/>
  <c r="F423" i="1"/>
  <c r="F469" i="1"/>
  <c r="H415" i="1"/>
  <c r="H416" i="1"/>
  <c r="H413" i="1"/>
  <c r="H414" i="1"/>
  <c r="H409" i="1"/>
  <c r="F415" i="1"/>
  <c r="F416" i="1"/>
  <c r="F413" i="1"/>
  <c r="F414" i="1"/>
  <c r="F409" i="1"/>
  <c r="H471" i="1"/>
  <c r="H472" i="1"/>
  <c r="H463" i="1"/>
  <c r="H116" i="1"/>
  <c r="H118" i="1" s="1"/>
  <c r="F471" i="1"/>
  <c r="F472" i="1"/>
  <c r="F463" i="1"/>
  <c r="F465" i="1" s="1"/>
  <c r="F116" i="1"/>
  <c r="H424" i="1"/>
  <c r="H411" i="1"/>
  <c r="H462" i="1"/>
  <c r="F424" i="1"/>
  <c r="F411" i="1"/>
  <c r="H470" i="1"/>
  <c r="H260" i="1"/>
  <c r="H410" i="1"/>
  <c r="F470" i="1"/>
  <c r="F260" i="1"/>
  <c r="F410" i="1"/>
  <c r="H458" i="1"/>
  <c r="F458" i="1"/>
  <c r="H341" i="1"/>
  <c r="H343" i="1"/>
  <c r="H344" i="1"/>
  <c r="H345" i="1"/>
  <c r="H346" i="1"/>
  <c r="H347" i="1"/>
  <c r="H340" i="1"/>
  <c r="F341" i="1"/>
  <c r="F343" i="1"/>
  <c r="F344" i="1"/>
  <c r="F345" i="1"/>
  <c r="F346" i="1"/>
  <c r="F347" i="1"/>
  <c r="F349" i="1"/>
  <c r="F340" i="1"/>
  <c r="F324" i="1"/>
  <c r="F325" i="1"/>
  <c r="F327" i="1"/>
  <c r="F328" i="1"/>
  <c r="F329" i="1"/>
  <c r="F330" i="1"/>
  <c r="F331" i="1"/>
  <c r="F332" i="1"/>
  <c r="H157" i="1"/>
  <c r="H158" i="1"/>
  <c r="H161" i="1"/>
  <c r="H155" i="1"/>
  <c r="F156" i="1"/>
  <c r="F157" i="1"/>
  <c r="F158" i="1"/>
  <c r="F159" i="1"/>
  <c r="F161" i="1"/>
  <c r="F155" i="1"/>
  <c r="H142" i="1"/>
  <c r="H143" i="1"/>
  <c r="H145" i="1"/>
  <c r="H146" i="1"/>
  <c r="H147" i="1"/>
  <c r="H149" i="1"/>
  <c r="H132" i="1"/>
  <c r="H134" i="1"/>
  <c r="H137" i="1"/>
  <c r="F142" i="1"/>
  <c r="F143" i="1"/>
  <c r="F145" i="1"/>
  <c r="F146" i="1"/>
  <c r="F147" i="1"/>
  <c r="F149" i="1"/>
  <c r="F132" i="1"/>
  <c r="F134" i="1"/>
  <c r="F135" i="1"/>
  <c r="F136" i="1"/>
  <c r="F137" i="1"/>
  <c r="H122" i="1"/>
  <c r="J123" i="1"/>
  <c r="H126" i="1"/>
  <c r="H128" i="1"/>
  <c r="H14" i="1"/>
  <c r="J14" i="1" s="1"/>
  <c r="H16" i="1"/>
  <c r="F16" i="1"/>
  <c r="H13" i="1"/>
  <c r="J71" i="1"/>
  <c r="F13" i="1"/>
  <c r="H85" i="1"/>
  <c r="H86" i="1"/>
  <c r="H84" i="1"/>
  <c r="F85" i="1"/>
  <c r="F86" i="1"/>
  <c r="F84" i="1"/>
  <c r="H278" i="1"/>
  <c r="H279" i="1"/>
  <c r="F278" i="1"/>
  <c r="J278" i="1" s="1"/>
  <c r="J281" i="1" s="1"/>
  <c r="F279" i="1"/>
  <c r="H66" i="1"/>
  <c r="H77" i="1" s="1"/>
  <c r="H305" i="1"/>
  <c r="H309" i="1"/>
  <c r="F66" i="1"/>
  <c r="F77" i="1" s="1"/>
  <c r="F304" i="1"/>
  <c r="F309" i="1"/>
  <c r="H285" i="1"/>
  <c r="F284" i="1"/>
  <c r="F285" i="1"/>
  <c r="H312" i="1"/>
  <c r="H314" i="1"/>
  <c r="H315" i="1"/>
  <c r="F312" i="1"/>
  <c r="F314" i="1"/>
  <c r="F315" i="1"/>
  <c r="H225" i="1"/>
  <c r="F225" i="1"/>
  <c r="F248" i="1" s="1"/>
  <c r="H251" i="1"/>
  <c r="H254" i="1"/>
  <c r="H255" i="1"/>
  <c r="F251" i="1"/>
  <c r="F254" i="1"/>
  <c r="F255" i="1"/>
  <c r="H265" i="1"/>
  <c r="F265" i="1"/>
  <c r="F271" i="1"/>
  <c r="F272" i="1"/>
  <c r="F270" i="1"/>
  <c r="H266" i="1"/>
  <c r="F266" i="1"/>
  <c r="H98" i="1"/>
  <c r="H99" i="1"/>
  <c r="H100" i="1"/>
  <c r="F98" i="1"/>
  <c r="F99" i="1"/>
  <c r="F100" i="1"/>
  <c r="H196" i="1"/>
  <c r="H194" i="1"/>
  <c r="F196" i="1"/>
  <c r="F194" i="1"/>
  <c r="H210" i="1"/>
  <c r="H212" i="1" s="1"/>
  <c r="H202" i="1"/>
  <c r="H203" i="1"/>
  <c r="H205" i="1"/>
  <c r="H200" i="1"/>
  <c r="F202" i="1"/>
  <c r="F203" i="1"/>
  <c r="F205" i="1"/>
  <c r="F200" i="1"/>
  <c r="F210" i="1"/>
  <c r="F212" i="1" s="1"/>
  <c r="J215" i="1"/>
  <c r="F275" i="1" l="1"/>
  <c r="H476" i="1"/>
  <c r="F476" i="1"/>
  <c r="H256" i="1"/>
  <c r="K215" i="1"/>
  <c r="F168" i="1"/>
  <c r="H168" i="1"/>
  <c r="H152" i="1"/>
  <c r="F139" i="1"/>
  <c r="H139" i="1"/>
  <c r="H91" i="1"/>
  <c r="F91" i="1"/>
  <c r="H317" i="1"/>
  <c r="F317" i="1"/>
  <c r="F351" i="1"/>
  <c r="H281" i="1"/>
  <c r="F25" i="1"/>
  <c r="H25" i="1"/>
  <c r="F256" i="1"/>
  <c r="H465" i="1"/>
  <c r="F291" i="1"/>
  <c r="H248" i="1"/>
  <c r="F207" i="1"/>
  <c r="H207" i="1"/>
  <c r="J99" i="1"/>
  <c r="F306" i="1"/>
  <c r="H306" i="1"/>
  <c r="F459" i="1"/>
  <c r="H459" i="1"/>
  <c r="F426" i="1"/>
  <c r="H426" i="1"/>
  <c r="F417" i="1"/>
  <c r="H417" i="1"/>
  <c r="F398" i="1"/>
  <c r="H398" i="1"/>
  <c r="F262" i="1"/>
  <c r="H262" i="1"/>
  <c r="F95" i="1"/>
  <c r="F118" i="1"/>
  <c r="H95" i="1"/>
  <c r="F281" i="1"/>
  <c r="J314" i="1"/>
  <c r="J317" i="1" s="1"/>
  <c r="J203" i="1"/>
  <c r="K203" i="1" s="1"/>
  <c r="J305" i="1"/>
  <c r="J306" i="1" s="1"/>
  <c r="J66" i="1"/>
  <c r="K66" i="1" s="1"/>
  <c r="F267" i="1"/>
  <c r="F286" i="1"/>
  <c r="H267" i="1"/>
  <c r="H286" i="1"/>
  <c r="H197" i="1"/>
  <c r="F197" i="1"/>
  <c r="J13" i="1"/>
  <c r="J25" i="1" s="1"/>
  <c r="J73" i="1"/>
  <c r="K216" i="1"/>
  <c r="J217" i="1"/>
  <c r="K217" i="1" s="1"/>
  <c r="K227" i="1"/>
  <c r="J228" i="1"/>
  <c r="K228" i="1" s="1"/>
  <c r="J230" i="1"/>
  <c r="K230" i="1" s="1"/>
  <c r="J231" i="1"/>
  <c r="K231" i="1" s="1"/>
  <c r="J232" i="1"/>
  <c r="K232" i="1" s="1"/>
  <c r="J236" i="1"/>
  <c r="K236" i="1" s="1"/>
  <c r="K238" i="1"/>
  <c r="J243" i="1"/>
  <c r="K314" i="1" l="1"/>
  <c r="K309" i="1"/>
  <c r="K305" i="1"/>
  <c r="K306" i="1" s="1"/>
  <c r="K207" i="1"/>
  <c r="J207" i="1"/>
  <c r="J77" i="1"/>
  <c r="K317" i="1" l="1"/>
  <c r="K196" i="1"/>
  <c r="K71" i="1"/>
  <c r="K414" i="1"/>
  <c r="F493" i="1" l="1"/>
  <c r="G493" i="1"/>
  <c r="H493" i="1"/>
  <c r="I493" i="1"/>
  <c r="E493" i="1"/>
  <c r="J251" i="1"/>
  <c r="K254" i="1"/>
  <c r="K251" i="1" l="1"/>
  <c r="K256" i="1" s="1"/>
  <c r="J256" i="1"/>
  <c r="J487" i="1"/>
  <c r="K487" i="1" s="1"/>
  <c r="J488" i="1"/>
  <c r="K488" i="1" s="1"/>
  <c r="J490" i="1"/>
  <c r="K490" i="1" s="1"/>
  <c r="J492" i="1"/>
  <c r="K492" i="1" s="1"/>
  <c r="J210" i="1"/>
  <c r="J212" i="1" s="1"/>
  <c r="K272" i="1"/>
  <c r="K493" i="1" l="1"/>
  <c r="K210" i="1"/>
  <c r="K212" i="1" s="1"/>
  <c r="J493" i="1"/>
  <c r="K69" i="1"/>
  <c r="J471" i="1"/>
  <c r="J137" i="1"/>
  <c r="J139" i="1" s="1"/>
  <c r="J415" i="1"/>
  <c r="K415" i="1" s="1"/>
  <c r="J330" i="1"/>
  <c r="K16" i="1"/>
  <c r="K137" i="1" l="1"/>
  <c r="K73" i="1"/>
  <c r="F152" i="1"/>
  <c r="K135" i="1"/>
  <c r="K482" i="1"/>
  <c r="K417" i="1"/>
  <c r="K423" i="1"/>
  <c r="J194" i="1"/>
  <c r="K194" i="1" l="1"/>
  <c r="F34" i="1"/>
  <c r="G34" i="1"/>
  <c r="H34" i="1"/>
  <c r="I34" i="1"/>
  <c r="E34" i="1"/>
  <c r="H351" i="1"/>
  <c r="K123" i="1"/>
  <c r="F81" i="1"/>
  <c r="J346" i="1"/>
  <c r="K346" i="1" s="1"/>
  <c r="J347" i="1"/>
  <c r="K347" i="1" s="1"/>
  <c r="J327" i="1"/>
  <c r="F101" i="1"/>
  <c r="G101" i="1"/>
  <c r="H101" i="1"/>
  <c r="I101" i="1"/>
  <c r="E101" i="1"/>
  <c r="K15" i="1"/>
  <c r="J470" i="1" l="1"/>
  <c r="K470" i="1" s="1"/>
  <c r="J260" i="1"/>
  <c r="J340" i="1"/>
  <c r="J325" i="1"/>
  <c r="J331" i="1"/>
  <c r="K331" i="1" s="1"/>
  <c r="F366" i="1"/>
  <c r="E337" i="1"/>
  <c r="F337" i="1"/>
  <c r="G337" i="1"/>
  <c r="H337" i="1"/>
  <c r="I337" i="1"/>
  <c r="F333" i="1"/>
  <c r="H333" i="1"/>
  <c r="I333" i="1"/>
  <c r="G112" i="1"/>
  <c r="H112" i="1"/>
  <c r="I112" i="1"/>
  <c r="F112" i="1"/>
  <c r="E112" i="1"/>
  <c r="J85" i="1"/>
  <c r="K72" i="1"/>
  <c r="K70" i="1"/>
  <c r="J155" i="1"/>
  <c r="J160" i="1"/>
  <c r="K160" i="1" s="1"/>
  <c r="K159" i="1"/>
  <c r="J157" i="1"/>
  <c r="K149" i="1"/>
  <c r="J146" i="1"/>
  <c r="K146" i="1" s="1"/>
  <c r="J143" i="1"/>
  <c r="K143" i="1" s="1"/>
  <c r="J142" i="1"/>
  <c r="J371" i="1"/>
  <c r="J373" i="1" s="1"/>
  <c r="J479" i="1"/>
  <c r="J484" i="1" s="1"/>
  <c r="J396" i="1"/>
  <c r="K396" i="1" s="1"/>
  <c r="J391" i="1"/>
  <c r="J376" i="1"/>
  <c r="J381" i="1" s="1"/>
  <c r="J458" i="1"/>
  <c r="J459" i="1" s="1"/>
  <c r="J462" i="1"/>
  <c r="J469" i="1"/>
  <c r="J364" i="1"/>
  <c r="K364" i="1" s="1"/>
  <c r="J363" i="1"/>
  <c r="K363" i="1" s="1"/>
  <c r="J362" i="1"/>
  <c r="J354" i="1"/>
  <c r="J349" i="1"/>
  <c r="J345" i="1"/>
  <c r="K345" i="1" s="1"/>
  <c r="K344" i="1"/>
  <c r="J343" i="1"/>
  <c r="K343" i="1" s="1"/>
  <c r="K336" i="1"/>
  <c r="K337" i="1" s="1"/>
  <c r="K98" i="1"/>
  <c r="J266" i="1"/>
  <c r="K266" i="1" s="1"/>
  <c r="J265" i="1"/>
  <c r="J225" i="1"/>
  <c r="J285" i="1"/>
  <c r="J95" i="1"/>
  <c r="K111" i="1"/>
  <c r="K112" i="1" s="1"/>
  <c r="J38" i="1"/>
  <c r="K38" i="1" s="1"/>
  <c r="K37" i="1"/>
  <c r="K14" i="1"/>
  <c r="K124" i="1"/>
  <c r="K139" i="1" s="1"/>
  <c r="J248" i="1" l="1"/>
  <c r="J476" i="1"/>
  <c r="K391" i="1"/>
  <c r="K392" i="1" s="1"/>
  <c r="J392" i="1"/>
  <c r="K362" i="1"/>
  <c r="K366" i="1" s="1"/>
  <c r="J366" i="1"/>
  <c r="J351" i="1"/>
  <c r="J152" i="1"/>
  <c r="K157" i="1"/>
  <c r="J168" i="1"/>
  <c r="K85" i="1"/>
  <c r="K91" i="1" s="1"/>
  <c r="J91" i="1"/>
  <c r="J333" i="1"/>
  <c r="K142" i="1"/>
  <c r="K152" i="1" s="1"/>
  <c r="F496" i="1"/>
  <c r="K462" i="1"/>
  <c r="K465" i="1" s="1"/>
  <c r="J465" i="1"/>
  <c r="J398" i="1"/>
  <c r="J417" i="1"/>
  <c r="K426" i="1"/>
  <c r="J426" i="1"/>
  <c r="K376" i="1"/>
  <c r="K381" i="1" s="1"/>
  <c r="K371" i="1"/>
  <c r="K373" i="1" s="1"/>
  <c r="J262" i="1"/>
  <c r="K57" i="1"/>
  <c r="K59" i="1" s="1"/>
  <c r="J321" i="1"/>
  <c r="K278" i="1"/>
  <c r="K281" i="1" s="1"/>
  <c r="K260" i="1"/>
  <c r="K225" i="1"/>
  <c r="K248" i="1" s="1"/>
  <c r="J286" i="1"/>
  <c r="K265" i="1"/>
  <c r="K267" i="1" s="1"/>
  <c r="J267" i="1"/>
  <c r="K39" i="1"/>
  <c r="J39" i="1"/>
  <c r="K354" i="1"/>
  <c r="K359" i="1" s="1"/>
  <c r="J359" i="1"/>
  <c r="K325" i="1"/>
  <c r="J197" i="1"/>
  <c r="K155" i="1"/>
  <c r="K479" i="1"/>
  <c r="K484" i="1" s="1"/>
  <c r="K469" i="1"/>
  <c r="K476" i="1" s="1"/>
  <c r="J34" i="1"/>
  <c r="K340" i="1"/>
  <c r="K13" i="1"/>
  <c r="K25" i="1" s="1"/>
  <c r="K458" i="1"/>
  <c r="K459" i="1" s="1"/>
  <c r="J101" i="1"/>
  <c r="K270" i="1"/>
  <c r="K275" i="1" s="1"/>
  <c r="K284" i="1"/>
  <c r="K286" i="1" s="1"/>
  <c r="J337" i="1"/>
  <c r="J112" i="1"/>
  <c r="K349" i="1"/>
  <c r="K76" i="1"/>
  <c r="K77" i="1" s="1"/>
  <c r="K99" i="1"/>
  <c r="K168" i="1" l="1"/>
  <c r="K333" i="1"/>
  <c r="K351" i="1"/>
  <c r="K262" i="1"/>
  <c r="K398" i="1"/>
  <c r="K321" i="1"/>
  <c r="K197" i="1"/>
  <c r="K34" i="1"/>
  <c r="K101" i="1"/>
</calcChain>
</file>

<file path=xl/sharedStrings.xml><?xml version="1.0" encoding="utf-8"?>
<sst xmlns="http://schemas.openxmlformats.org/spreadsheetml/2006/main" count="1378" uniqueCount="530">
  <si>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</si>
  <si>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</si>
  <si>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</si>
  <si>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</si>
  <si>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</si>
  <si>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</si>
  <si>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</si>
  <si>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</si>
  <si>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</si>
  <si>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</si>
  <si>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</si>
  <si>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</si>
  <si>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</si>
  <si>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</si>
  <si>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</si>
  <si>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</si>
  <si>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</si>
  <si>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</si>
  <si>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</si>
  <si>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</si>
  <si>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</si>
  <si>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</si>
  <si>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</si>
  <si>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</si>
  <si>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ANALISTA CALIDAD EN LA GESTIO</t>
  </si>
  <si>
    <t>ANA YUDELKA MATEO MATEO</t>
  </si>
  <si>
    <t>ANYELA MELODY DE LEON MEJIA</t>
  </si>
  <si>
    <t>ENC. DIV. CALIDAD EN LA GESTI</t>
  </si>
  <si>
    <t>SERYIRA JOSEFINA DURAN ORTIZ</t>
  </si>
  <si>
    <t>ENC. DIV. DESARROLLO HUMANO Y</t>
  </si>
  <si>
    <t>JULISSA AIMEE CANARIO ACOSTA</t>
  </si>
  <si>
    <t>WENDOLIS MICELI GARCIA</t>
  </si>
  <si>
    <t>DEPARTAMENTO JURIDICO - ONE</t>
  </si>
  <si>
    <t>NERY PEREZ SUBERVI</t>
  </si>
  <si>
    <t>ABOGADO (A) I</t>
  </si>
  <si>
    <t>HECTOR DANILO DUARTE MERCEDES</t>
  </si>
  <si>
    <t>MARIA MIGUELINA PAULINO BOMTTEMPO</t>
  </si>
  <si>
    <t>ROBERT ANTONIO CUSTODIO BAEZ</t>
  </si>
  <si>
    <t>ADMINISTRADOR DE REDES</t>
  </si>
  <si>
    <t>JULIO IVAN PERALTA GUZMAN</t>
  </si>
  <si>
    <t>SOPORTE INFORMATICO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</si>
  <si>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</si>
  <si>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</si>
  <si>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</si>
  <si>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</si>
  <si>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</si>
  <si>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</si>
  <si>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</si>
  <si>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</si>
  <si>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</si>
  <si>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</si>
  <si>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</si>
  <si>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</si>
  <si>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</si>
  <si>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</si>
  <si>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</si>
  <si>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</si>
  <si>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</si>
  <si>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</si>
  <si>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</si>
  <si>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</si>
  <si>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</si>
  <si>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</si>
  <si>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</si>
  <si>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SECCION DE NOMINAS- ONE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</si>
  <si>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</si>
  <si>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</si>
  <si>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</si>
  <si>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</si>
  <si>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</si>
  <si>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</si>
  <si>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</si>
  <si>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</si>
  <si>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</si>
  <si>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</si>
  <si>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</si>
  <si>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RECEPCIONISTA</t>
  </si>
  <si>
    <t>SECCION DE SERVICIOS GENERALES- ONE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</si>
  <si>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</si>
  <si>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</si>
  <si>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</si>
  <si>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</si>
  <si>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</si>
  <si>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</si>
  <si>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</si>
  <si>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</si>
  <si>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</si>
  <si>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</si>
  <si>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</si>
  <si>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</si>
  <si>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</si>
  <si>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</si>
  <si>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</si>
  <si>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</si>
  <si>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</si>
  <si>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</si>
  <si>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</si>
  <si>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</si>
  <si>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</si>
  <si>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</si>
  <si>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</si>
  <si>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</si>
  <si>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</si>
  <si>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</si>
  <si>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COORDINADOR DE LOGISTICA</t>
  </si>
  <si>
    <t>DEPARTAMENTO DE CENSOS- ONE</t>
  </si>
  <si>
    <t>TECNICO ANALISTA</t>
  </si>
  <si>
    <t>LUIS DARIO FELIZ SANTANA</t>
  </si>
  <si>
    <t>OLGA CELESTE MUﾑOZ PEﾑA</t>
  </si>
  <si>
    <t>SHELILA E DEL C DE JESUS RUIZ SILVE</t>
  </si>
  <si>
    <t>ENCARGADO DIV. DE CENSOS DE P</t>
  </si>
  <si>
    <t>BRAUDILIA MICELANIA GARCIA VICENTE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</si>
  <si>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</si>
  <si>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</si>
  <si>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</si>
  <si>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</si>
  <si>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</si>
  <si>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</si>
  <si>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</si>
  <si>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</si>
  <si>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</si>
  <si>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</si>
  <si>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</si>
  <si>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</si>
  <si>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</si>
  <si>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</si>
  <si>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</si>
  <si>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</si>
  <si>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</si>
  <si>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</si>
  <si>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</si>
  <si>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</si>
  <si>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</si>
  <si>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</si>
  <si>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LEIDY DARIHANA ZABALA DE LOS SANTOS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</si>
  <si>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</si>
  <si>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</si>
  <si>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</si>
  <si>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</si>
  <si>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</si>
  <si>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</si>
  <si>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</si>
  <si>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</si>
  <si>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</si>
  <si>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</si>
  <si>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</si>
  <si>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</si>
  <si>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</si>
  <si>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</si>
  <si>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ELBA ALTAGRACIA DE LANCER REYES</t>
  </si>
  <si>
    <t>JUAN DE REGLA ENCARNACION DE AZA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</si>
  <si>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</si>
  <si>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</si>
  <si>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</si>
  <si>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</si>
  <si>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</si>
  <si>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</si>
  <si>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</si>
  <si>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</si>
  <si>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</si>
  <si>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</si>
  <si>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</si>
  <si>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</si>
  <si>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</si>
  <si>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</si>
  <si>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</si>
  <si>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</si>
  <si>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</si>
  <si>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</si>
  <si>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ENMANUEL ALEXANDER HERNANDEZ REYNOS</t>
  </si>
  <si>
    <t>FRANCISCO FLORENCIO SOLIS</t>
  </si>
  <si>
    <t>ANALISTA DE ESTADISTICAS SOCI</t>
  </si>
  <si>
    <t>BENITA PILAR RODRIGUEZ</t>
  </si>
  <si>
    <t>ALEXIS ESTEBAN DE JESUS GOMEZ</t>
  </si>
  <si>
    <t>ANALISTA SECTORIAL DEL SISTEM</t>
  </si>
  <si>
    <t>COORDINADOR DE OFICINA PROVIN</t>
  </si>
  <si>
    <t>APOLONIA ENRIQUETA PEREZ DIAZ</t>
  </si>
  <si>
    <t>HERODITA HERRERA RODRIGUEZ</t>
  </si>
  <si>
    <t>MARIA ALTAGRACIA SANTOS LOPEZ</t>
  </si>
  <si>
    <t>MARINELVA MATEO LANDA</t>
  </si>
  <si>
    <t>SANTIAGO JOSE DE PEﾑA</t>
  </si>
  <si>
    <t>ZENOBIA HORACIO GARCIA</t>
  </si>
  <si>
    <t>TECNICO EN OPERACIONES GEOEST</t>
  </si>
  <si>
    <t>JESUS ANTONIO DIAZ GELL</t>
  </si>
  <si>
    <t>NIURKA MILAURIS FIGUEREO LUCIANO</t>
  </si>
  <si>
    <t>ADMINISTRADOR DE GEODATABASE</t>
  </si>
  <si>
    <t>CRISMARY GARCIA RAMIREZ</t>
  </si>
  <si>
    <t>JOSE ELIAS RODRIGUEZ JIMENEZ</t>
  </si>
  <si>
    <t>COORDINADOR DE LIMITES Y LIND</t>
  </si>
  <si>
    <t>PATRICIA CASTRO ESPINAL</t>
  </si>
  <si>
    <t>TECNICO EN GEOMATICA</t>
  </si>
  <si>
    <t>TECNICO DE LIMITES Y LINDEROS</t>
  </si>
  <si>
    <t>ANTONIO MANUEL ALMONTE</t>
  </si>
  <si>
    <t>CARTOGRAFO</t>
  </si>
  <si>
    <t>FRANCISCO DE LA ROSA ADAMES</t>
  </si>
  <si>
    <t>JAQUELINE HENRIQUEZ CAMPUSANO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</si>
  <si>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</si>
  <si>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</si>
  <si>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</si>
  <si>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</si>
  <si>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</si>
  <si>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</si>
  <si>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</si>
  <si>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</si>
  <si>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</si>
  <si>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</si>
  <si>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</si>
  <si>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</si>
  <si>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</si>
  <si>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</si>
  <si>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</si>
  <si>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</si>
  <si>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</si>
  <si>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</si>
  <si>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</si>
  <si>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</si>
  <si>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</si>
  <si>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</si>
  <si>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DISEﾑADOR GRAFICO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</si>
  <si>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</si>
  <si>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</si>
  <si>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</si>
  <si>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</si>
  <si>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</si>
  <si>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</si>
  <si>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</si>
  <si>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</si>
  <si>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</si>
  <si>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</si>
  <si>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</si>
  <si>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</si>
  <si>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</si>
  <si>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</si>
  <si>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</si>
  <si>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DIVISION DE COMPRAS Y CONTRATACIONES- ONE</t>
  </si>
  <si>
    <t>ALFIDA IBELKA SANCHEZ SERRANO</t>
  </si>
  <si>
    <t>GERMAN FRANCISCO MATEO OVALLES</t>
  </si>
  <si>
    <t xml:space="preserve">XIOMARA C DE LOS ANGELES ESPAILLAT </t>
  </si>
  <si>
    <t>JOHN EDUARD ROSA MARTE</t>
  </si>
  <si>
    <t>GEORGE MIGUEL DIAZ MEJIA</t>
  </si>
  <si>
    <t>PERIODISTA</t>
  </si>
  <si>
    <t>ENCARGADO DE TECNOLOGIA DE L</t>
  </si>
  <si>
    <t>TECNICO DE COMPRAS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</si>
  <si>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</si>
  <si>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</si>
  <si>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</si>
  <si>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</si>
  <si>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</si>
  <si>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</si>
  <si>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</si>
  <si>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</si>
  <si>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</si>
  <si>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</si>
  <si>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ANALISTA DE ESTADISTICA DE IN</t>
  </si>
  <si>
    <t>TORIBIA MONTERO MONTERO</t>
  </si>
  <si>
    <t>THEODORE ALEXANDER QUANT MATOS</t>
  </si>
  <si>
    <t>BIANKIS RUSELIS BELLO CARRION</t>
  </si>
  <si>
    <t>ORQUELINA MERAN CASTRO</t>
  </si>
  <si>
    <t>PARQUEADOR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</si>
  <si>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</si>
  <si>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</si>
  <si>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</si>
  <si>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</si>
  <si>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</si>
  <si>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>MINISTERIO DE ECONOMÍA, PLANIFICACIÓN Y DESARROLLO</t>
  </si>
  <si>
    <t>DULCE MARIA CARLOTA MAC DOUGALL PIN</t>
  </si>
  <si>
    <t>ADELA NIKAURY PIÑEIRO MATOS</t>
  </si>
  <si>
    <t>DELFIA MELADYS DE JESUS TORIBIO MEZ</t>
  </si>
  <si>
    <t>JOSE IVAN RODRIGUEZ RAY</t>
  </si>
  <si>
    <t>CARLOS WILSON SANTANA TRINIDAD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</si>
  <si>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</si>
  <si>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</si>
  <si>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</si>
  <si>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</si>
  <si>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</si>
  <si>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MILCIADES ALEJANDRO SILVEN</t>
  </si>
  <si>
    <t>ANALISTA SECTORIAL</t>
  </si>
  <si>
    <t>SHNEIDDER DIEUDONNE RODRIGUEZ</t>
  </si>
  <si>
    <t>DALI JOSE RAMOS DISLA</t>
  </si>
  <si>
    <t>ROBERT ANTONIO LEON RODRIGUEZ</t>
  </si>
  <si>
    <t>LEIDY NATHALI SOTO CASTILLO</t>
  </si>
  <si>
    <t>ROBERTO ANTONIO CASTILLO BRITO</t>
  </si>
  <si>
    <t>SUGEIDY PACHECO</t>
  </si>
  <si>
    <t>EDDIE AMABLE CARVAJAR OVIEDO</t>
  </si>
  <si>
    <t>CARRERA ADM.</t>
  </si>
  <si>
    <t>CARRERA DAM.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</si>
  <si>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</si>
  <si>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</si>
  <si>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</si>
  <si>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</si>
  <si>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</si>
  <si>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</si>
  <si>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</si>
  <si>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LLANIRA DE LA CRUZ</t>
  </si>
  <si>
    <t>ARNALDO ANDRES CASTILLO MENDEZ</t>
  </si>
  <si>
    <t>MARIANELIS GUERRERO</t>
  </si>
  <si>
    <t>LUIS HENRY GUZMAN CORDERO</t>
  </si>
  <si>
    <t>JOSEFINA DE LOS ANGELES MANZUETA MU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</si>
  <si>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</si>
  <si>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</si>
  <si>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</si>
  <si>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</si>
  <si>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</si>
  <si>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</si>
  <si>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HILARIO ALCIDES DE LA CRUZ CEPEDA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</si>
  <si>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</si>
  <si>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</si>
  <si>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</si>
  <si>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</si>
  <si>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</si>
  <si>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</si>
  <si>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</si>
  <si>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</si>
  <si>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</si>
  <si>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</si>
  <si>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</si>
  <si>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</si>
  <si>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</si>
  <si>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</si>
  <si>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</si>
  <si>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</si>
  <si>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</si>
  <si>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</si>
  <si>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</si>
  <si>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</si>
  <si>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</si>
  <si>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</si>
  <si>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</si>
  <si>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</si>
  <si>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</si>
  <si>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</si>
  <si>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</si>
  <si>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</si>
  <si>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</si>
  <si>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</si>
  <si>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</si>
  <si>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</si>
  <si>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</si>
  <si>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</si>
  <si>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</si>
  <si>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</si>
  <si>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</si>
  <si>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</si>
  <si>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</si>
  <si>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</si>
  <si>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</si>
  <si>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</si>
  <si>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</si>
  <si>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</si>
  <si>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</si>
  <si>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</si>
  <si>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SANTIAGO ALMADA</t>
  </si>
  <si>
    <t>NANCY BETHANIA SILVERIO MEDINA</t>
  </si>
  <si>
    <t>JUANA ZOBEIDA ESCAÑO GUZMAN</t>
  </si>
  <si>
    <t>VICTORIA TAPIA PEREZ</t>
  </si>
  <si>
    <t>GISELLE MARIA RODRIGUEZ CANDELIER</t>
  </si>
  <si>
    <t>DESARROLLADOR DE SISTEMAS</t>
  </si>
  <si>
    <t>JOSE RAFAEL AQUINO BALBUENA</t>
  </si>
  <si>
    <t>DAQUEILIN ENCARNACION PEÑA</t>
  </si>
  <si>
    <t>SOMMER ANTONIO MENA SOSA</t>
  </si>
  <si>
    <t>GEORGE ALFREDO HILDALGO GENAO</t>
  </si>
  <si>
    <t>ENMANUEL ALBERTO DE LEON REYES</t>
  </si>
  <si>
    <t xml:space="preserve">ANALISTA DE METODOLOGIA </t>
  </si>
  <si>
    <t>RAFAEL EUDYMAR DIAZ ARAUJO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</si>
  <si>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</si>
  <si>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</si>
  <si>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</si>
  <si>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</si>
  <si>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</si>
  <si>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</si>
  <si>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</si>
  <si>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</si>
  <si>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</si>
  <si>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PAOLA MINERVA FELIZ FELIZ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</si>
  <si>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</si>
  <si>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</si>
  <si>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</si>
  <si>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</si>
  <si>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</si>
  <si>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</si>
  <si>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LAURA ALICIA FLORES VILLALOBOS</t>
  </si>
  <si>
    <t>GESTOR DE REDES SOCIALES</t>
  </si>
  <si>
    <t>TECNICO DE RECURSOS HUMANOS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</si>
  <si>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</si>
  <si>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</si>
  <si>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</si>
  <si>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</si>
  <si>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</si>
  <si>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</si>
  <si>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</si>
  <si>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</si>
  <si>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VICTOR ARLEN ROMERO SOLER</t>
  </si>
  <si>
    <t>JUNIOR DARIAN VARGAS ALMONTE</t>
  </si>
  <si>
    <t>DIVISIﾓN DE DESARROLLO INSTITUCIONAL YCALIDAD EN LA GESTION-ONE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</si>
  <si>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</si>
  <si>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</si>
  <si>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</si>
  <si>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</si>
  <si>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</si>
  <si>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</si>
  <si>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</si>
  <si>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</si>
  <si>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</si>
  <si>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</si>
  <si>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</si>
  <si>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</si>
  <si>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</si>
  <si>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</si>
  <si>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</si>
  <si>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</si>
  <si>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</si>
  <si>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</si>
  <si>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</si>
  <si>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</si>
  <si>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</si>
  <si>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</si>
  <si>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</si>
  <si>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</si>
  <si>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</si>
  <si>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</si>
  <si>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DEPARTAMENTO D ESTADISTICAS MACROECONOMICAS Y SECTORIALES- ONE</t>
  </si>
  <si>
    <t>DIVISION DE ESTADISTICAS DE COMERCIO EXTERIOR- ONE</t>
  </si>
  <si>
    <t>DIVISION DE ESTADISTICAS SECTORIALES- ONE- ONE</t>
  </si>
  <si>
    <t>YUMILCA  ALTAGRACIA MATOS MELO</t>
  </si>
  <si>
    <t>DEPARTAMENTO DE COORDINACION OFICINAS TERRITORIALES- ONE</t>
  </si>
  <si>
    <t>F</t>
  </si>
  <si>
    <t>M</t>
  </si>
  <si>
    <t>DAURIN MACKENLY PEREZ CONTRERAS</t>
  </si>
  <si>
    <t>HIRMINIA ERCIRA DOTEL SANCHEZ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</si>
  <si>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</si>
  <si>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</si>
  <si>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</si>
  <si>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</si>
  <si>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</si>
  <si>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</si>
  <si>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t xml:space="preserve">      F</t>
  </si>
  <si>
    <t>P. RUEBA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</si>
  <si>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</si>
  <si>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</si>
  <si>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</si>
  <si>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</si>
  <si>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</si>
  <si>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</si>
  <si>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</si>
  <si>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DAYSI UREÑA RAMIREZ</t>
  </si>
  <si>
    <t>ANALISTA DE DISEÑO COCEPTUAL</t>
  </si>
  <si>
    <t>ALEXANDER RAMIREZ ARAUJO</t>
  </si>
  <si>
    <t>TECNICO SECTORIAL</t>
  </si>
  <si>
    <t xml:space="preserve">MARIA ANDREINA CUEVAS AGUISTEN </t>
  </si>
  <si>
    <t>MERCEDES INES DE  LOS SANTOS DIAZ</t>
  </si>
  <si>
    <t>MARIA ELIZABETH NIN PEÑA</t>
  </si>
  <si>
    <t>SECRETARIA l</t>
  </si>
  <si>
    <t>DEPARTAMENTO DE ARTICULACION DEL SISTEMA ESTADISTICO NACIONAL- ONE</t>
  </si>
  <si>
    <t>ZOLAINA CASTILLO PEREZ</t>
  </si>
  <si>
    <t>MARIA DEL CARMEN CONTRERAS REYES</t>
  </si>
  <si>
    <t>P.PRUEBA</t>
  </si>
  <si>
    <t>MARGARITA LARA LARA</t>
  </si>
  <si>
    <t>Genero</t>
  </si>
  <si>
    <t xml:space="preserve">YANERKIS FERNANDEZ MOLINA 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</si>
  <si>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</si>
  <si>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</si>
  <si>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</si>
  <si>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</si>
  <si>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</si>
  <si>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</si>
  <si>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</si>
  <si>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</si>
  <si>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</si>
  <si>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</si>
  <si>
    <t>KATY MORENO CHARLES</t>
  </si>
  <si>
    <t xml:space="preserve">ANALISTA PRESUPUESTO </t>
  </si>
  <si>
    <t>NORVIA LORENA MARTINEZ FERNANDEZ</t>
  </si>
  <si>
    <t>LEONEL SAMLANTE CARRASCO</t>
  </si>
  <si>
    <t>Mes de Enero 2022</t>
  </si>
  <si>
    <t>Nómina de Empleados Fijos</t>
  </si>
  <si>
    <t>DIVISION DE ACCESO A LA INFORMACION PUBLICA</t>
  </si>
  <si>
    <t>DIVISION DE INTERINSTITUCIONALES-ONE</t>
  </si>
  <si>
    <t>HUASCAR ESTEBAN VANDERHORST</t>
  </si>
  <si>
    <t>DISEÑADOR GRAFICO</t>
  </si>
  <si>
    <t>DIANA ABUJAROUR PEÑA</t>
  </si>
  <si>
    <t xml:space="preserve">JOSE MIGUEL PEREZ DEL CARMEN </t>
  </si>
  <si>
    <t xml:space="preserve">TECNICO </t>
  </si>
  <si>
    <t xml:space="preserve">CLENDIS PAULINO BRITO </t>
  </si>
  <si>
    <t>INGRID SORAYA CASTILLO NUÑUEZ</t>
  </si>
  <si>
    <t>TECNICO ACTUALIZACION CATOGR</t>
  </si>
  <si>
    <t xml:space="preserve">GIAN CARLO PEZZOTTI SARANGELO </t>
  </si>
  <si>
    <t>MIGUELINA ALTAGRACIA VELEZ SATOS</t>
  </si>
  <si>
    <t>ANALISTA DE OPERACIONES GEOEST</t>
  </si>
  <si>
    <t>MARCELL BIENVENIDO EUSEBIO SAVIÑON</t>
  </si>
  <si>
    <t>ANALISTA DEOPERACIONES GEOES</t>
  </si>
  <si>
    <t xml:space="preserve">YEFFRY STARLING MEJIA LA PAEZ </t>
  </si>
  <si>
    <t>TECNICO DE OPERACIONES GEOEST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</si>
  <si>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</si>
  <si>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</si>
  <si>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</si>
  <si>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</si>
  <si>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</si>
  <si>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</si>
  <si>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</si>
  <si>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</si>
  <si>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</si>
  <si>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</si>
  <si>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 xml:space="preserve">ROSA ADELA CALDERON </t>
  </si>
  <si>
    <t>DIVISION DE INVESTIGACIONES- ONE</t>
  </si>
  <si>
    <t xml:space="preserve">GENOLIA  ALEXANDRA GOMEZ CESPEDES </t>
  </si>
  <si>
    <t xml:space="preserve">ANALISTA DE INVESTIGACIONES </t>
  </si>
  <si>
    <t>GERMAN  VALERIO ROSARIO MENDOZA</t>
  </si>
  <si>
    <t xml:space="preserve">NOEMI ELUPINA BALCACER QUEZADA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</si>
  <si>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</si>
  <si>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</si>
  <si>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</si>
  <si>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</si>
  <si>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</si>
  <si>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</si>
  <si>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</si>
  <si>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 xml:space="preserve">RAFAELA MARIA ROCHA MEDINA </t>
  </si>
  <si>
    <t>HECTOR RADMES PIMENTEL AQUINO</t>
  </si>
  <si>
    <t xml:space="preserve">ANA ELIZABETH RODRIGUEZ PEREZ </t>
  </si>
  <si>
    <t xml:space="preserve">ANALISTA SECTORIAL </t>
  </si>
  <si>
    <t>MILDRED GRABIELA MARTINEZ MEJIA</t>
  </si>
  <si>
    <t>AUXILIAR ADMINISTRATIVA</t>
  </si>
  <si>
    <t xml:space="preserve">FRANCISCO ABREU FLORES </t>
  </si>
  <si>
    <t xml:space="preserve">ANNEURYS MARMOLEJOS CORDERO </t>
  </si>
  <si>
    <t>CLAUDIA RAFAELINA DE LOS ANGELES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</si>
  <si>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</si>
  <si>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</si>
  <si>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</si>
  <si>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</si>
  <si>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</si>
  <si>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DIVISION DE ESTADISTICAS CULTURALES Y CULTURALES- 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</si>
</sst>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&quot;$&quot;* #,##0.00_-;\-&quot;$&quot;* #,##0.00_-;_-&quot;$&quot;* &quot;-&quot;??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0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14" fontId="0" fillId="0" borderId="0" xfId="0" applyNumberFormat="1" applyFill="1" applyAlignment="1">
      <alignment horizontal="left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3" borderId="0" xfId="0" applyFill="1"/>
    <xf numFmtId="0" fontId="0" fillId="0" borderId="0" xfId="0" applyFill="1" applyBorder="1"/>
    <xf numFmtId="0" fontId="0" fillId="37" borderId="0" xfId="0" applyFill="1" applyBorder="1"/>
    <xf numFmtId="0" fontId="0" fillId="37" borderId="0" xfId="0" applyFont="1" applyFill="1" applyBorder="1"/>
    <xf numFmtId="0" fontId="0" fillId="33" borderId="0" xfId="0" applyFill="1" applyBorder="1"/>
    <xf numFmtId="0" fontId="0" fillId="0" borderId="0" xfId="0" applyBorder="1"/>
    <xf numFmtId="0" fontId="0" fillId="0" borderId="23" xfId="0" applyBorder="1"/>
    <xf numFmtId="0" fontId="0" fillId="0" borderId="23" xfId="0" applyFill="1" applyBorder="1"/>
    <xf numFmtId="0" fontId="16" fillId="0" borderId="0" xfId="0" applyFont="1" applyFill="1" applyAlignment="1">
      <alignment horizontal="left" vertical="center"/>
    </xf>
    <xf numFmtId="0" fontId="0" fillId="38" borderId="0" xfId="0" applyFont="1" applyFill="1" applyAlignment="1">
      <alignment horizontal="center"/>
    </xf>
    <xf numFmtId="0" fontId="0" fillId="37" borderId="0" xfId="0" applyFont="1" applyFill="1"/>
    <xf numFmtId="0" fontId="16" fillId="39" borderId="0" xfId="0" applyFont="1" applyFill="1"/>
    <xf numFmtId="0" fontId="0" fillId="39" borderId="0" xfId="0" applyFill="1"/>
    <xf numFmtId="4" fontId="16" fillId="0" borderId="0" xfId="0" applyNumberFormat="1" applyFont="1"/>
    <xf numFmtId="0" fontId="16" fillId="0" borderId="0" xfId="0" applyFont="1" applyAlignment="1">
      <alignment horizontal="left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22" fillId="0" borderId="0" xfId="0" applyFont="1" applyFill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4" fontId="23" fillId="38" borderId="0" xfId="0" applyNumberFormat="1" applyFont="1" applyFill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4" fontId="23" fillId="0" borderId="0" xfId="0" applyNumberFormat="1" applyFont="1" applyFill="1"/>
    <xf numFmtId="0" fontId="0" fillId="38" borderId="0" xfId="0" applyFill="1" applyAlignment="1">
      <alignment horizontal="center"/>
    </xf>
    <xf numFmtId="4" fontId="0" fillId="38" borderId="0" xfId="0" applyNumberFormat="1" applyFill="1"/>
    <xf numFmtId="43" fontId="1" fillId="0" borderId="0" xfId="1" applyFont="1" applyAlignment="1">
      <alignment vertical="center"/>
    </xf>
    <xf numFmtId="43" fontId="1" fillId="0" borderId="0" xfId="1" applyFont="1" applyAlignment="1">
      <alignment horizontal="righ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152400</xdr:rowOff>
    </xdr:from>
    <xdr:to>
      <xdr:col>0</xdr:col>
      <xdr:colOff>2209800</xdr:colOff>
      <xdr:row>5</xdr:row>
      <xdr:rowOff>17124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152400"/>
          <a:ext cx="1409700" cy="143770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1609724</xdr:colOff>
      <xdr:row>1</xdr:row>
      <xdr:rowOff>14287</xdr:rowOff>
    </xdr:from>
    <xdr:to>
      <xdr:col>10</xdr:col>
      <xdr:colOff>595929</xdr:colOff>
      <xdr:row>4</xdr:row>
      <xdr:rowOff>250118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59374" y="204787"/>
          <a:ext cx="2567605" cy="13189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867161</xdr:colOff>
      <xdr:row>500</xdr:row>
      <xdr:rowOff>18816</xdr:rowOff>
    </xdr:from>
    <xdr:to>
      <xdr:col>9</xdr:col>
      <xdr:colOff>436206</xdr:colOff>
      <xdr:row>521</xdr:row>
      <xdr:rowOff>162432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27911" y="94856066"/>
          <a:ext cx="10856170" cy="4271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515"/>
  <sheetViews>
    <sheetView tabSelected="1" topLeftCell="A465" zoomScale="60" zoomScaleNormal="60" zoomScaleSheetLayoutView="75" zoomScalePageLayoutView="40" workbookViewId="0">
      <selection activeCell="K496" sqref="K496"/>
    </sheetView>
  </sheetViews>
  <sheetFormatPr baseColWidth="10" defaultRowHeight="15" x14ac:dyDescent="0.25"/>
  <cols>
    <col min="1" max="1" width="51.85546875" customWidth="1"/>
    <col min="2" max="2" width="44.28515625" customWidth="1"/>
    <col min="3" max="3" width="8.140625" style="32" customWidth="1"/>
    <col min="4" max="4" width="20.85546875" customWidth="1"/>
    <col min="5" max="5" width="26.140625" style="1" customWidth="1"/>
    <col min="6" max="6" width="22" style="1" hidden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101"/>
      <c r="B1" s="102"/>
      <c r="C1" s="102"/>
      <c r="D1" s="102"/>
      <c r="E1" s="102"/>
      <c r="F1" s="102"/>
      <c r="G1" s="102"/>
      <c r="H1" s="102"/>
      <c r="I1" s="102"/>
      <c r="J1" s="102"/>
      <c r="K1" s="103"/>
    </row>
    <row r="2" spans="1:126" ht="30" x14ac:dyDescent="0.4">
      <c r="A2" s="104" t="s">
        <v>264</v>
      </c>
      <c r="B2" s="105"/>
      <c r="C2" s="105"/>
      <c r="D2" s="105"/>
      <c r="E2" s="105"/>
      <c r="F2" s="105"/>
      <c r="G2" s="105"/>
      <c r="H2" s="105"/>
      <c r="I2" s="105"/>
      <c r="J2" s="105"/>
      <c r="K2" s="106"/>
    </row>
    <row r="3" spans="1:126" ht="30" x14ac:dyDescent="0.4">
      <c r="A3" s="104" t="s">
        <v>224</v>
      </c>
      <c r="B3" s="105"/>
      <c r="C3" s="105"/>
      <c r="D3" s="105"/>
      <c r="E3" s="105"/>
      <c r="F3" s="105"/>
      <c r="G3" s="105"/>
      <c r="H3" s="105"/>
      <c r="I3" s="105"/>
      <c r="J3" s="105"/>
      <c r="K3" s="106"/>
    </row>
    <row r="4" spans="1:126" ht="23.25" x14ac:dyDescent="0.35">
      <c r="A4" s="86" t="s">
        <v>225</v>
      </c>
      <c r="B4" s="87"/>
      <c r="C4" s="87"/>
      <c r="D4" s="87"/>
      <c r="E4" s="87"/>
      <c r="F4" s="87"/>
      <c r="G4" s="87"/>
      <c r="H4" s="87"/>
      <c r="I4" s="87"/>
      <c r="J4" s="87"/>
      <c r="K4" s="88"/>
    </row>
    <row r="5" spans="1:126" ht="23.25" x14ac:dyDescent="0.35">
      <c r="A5" s="86" t="s">
        <v>474</v>
      </c>
      <c r="B5" s="87"/>
      <c r="C5" s="87"/>
      <c r="D5" s="87"/>
      <c r="E5" s="87"/>
      <c r="F5" s="87"/>
      <c r="G5" s="87"/>
      <c r="H5" s="87"/>
      <c r="I5" s="87"/>
      <c r="J5" s="87"/>
      <c r="K5" s="88"/>
    </row>
    <row r="6" spans="1:126" ht="24" thickBot="1" x14ac:dyDescent="0.4">
      <c r="A6" s="86" t="s">
        <v>473</v>
      </c>
      <c r="B6" s="87"/>
      <c r="C6" s="87"/>
      <c r="D6" s="87"/>
      <c r="E6" s="87"/>
      <c r="F6" s="87"/>
      <c r="G6" s="87"/>
      <c r="H6" s="87"/>
      <c r="I6" s="87"/>
      <c r="J6" s="87"/>
      <c r="K6" s="88"/>
    </row>
    <row r="7" spans="1:126" x14ac:dyDescent="0.25">
      <c r="A7" s="89" t="s">
        <v>342</v>
      </c>
      <c r="B7" s="91" t="s">
        <v>0</v>
      </c>
      <c r="C7" s="91" t="s">
        <v>457</v>
      </c>
      <c r="D7" s="99" t="s">
        <v>341</v>
      </c>
      <c r="E7" s="93" t="s">
        <v>222</v>
      </c>
      <c r="F7" s="95" t="s">
        <v>1</v>
      </c>
      <c r="G7" s="93" t="s">
        <v>2</v>
      </c>
      <c r="H7" s="95" t="s">
        <v>3</v>
      </c>
      <c r="I7" s="93" t="s">
        <v>4</v>
      </c>
      <c r="J7" s="93" t="s">
        <v>5</v>
      </c>
      <c r="K7" s="97" t="s">
        <v>6</v>
      </c>
    </row>
    <row r="8" spans="1:126" ht="15.75" thickBot="1" x14ac:dyDescent="0.3">
      <c r="A8" s="90"/>
      <c r="B8" s="92"/>
      <c r="C8" s="92"/>
      <c r="D8" s="100"/>
      <c r="E8" s="94"/>
      <c r="F8" s="96"/>
      <c r="G8" s="94"/>
      <c r="H8" s="96"/>
      <c r="I8" s="94"/>
      <c r="J8" s="94"/>
      <c r="K8" s="98"/>
    </row>
    <row r="10" spans="1:126" x14ac:dyDescent="0.25">
      <c r="A10" s="85" t="s">
        <v>7</v>
      </c>
      <c r="B10" s="85"/>
      <c r="C10" s="85"/>
      <c r="D10" s="85"/>
      <c r="E10" s="85"/>
      <c r="F10" s="85"/>
      <c r="G10" s="85"/>
      <c r="H10" s="85"/>
      <c r="I10" s="85"/>
      <c r="J10" s="85"/>
      <c r="K10" s="85"/>
    </row>
    <row r="11" spans="1:126" x14ac:dyDescent="0.25">
      <c r="A11" s="28" t="s">
        <v>237</v>
      </c>
      <c r="B11" t="s">
        <v>374</v>
      </c>
      <c r="C11" s="32" t="s">
        <v>425</v>
      </c>
      <c r="D11" t="s">
        <v>286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F11+G11+H11+I11</f>
        <v>20983.62</v>
      </c>
      <c r="K11" s="1">
        <f>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380</v>
      </c>
      <c r="B12" t="s">
        <v>17</v>
      </c>
      <c r="C12" s="32" t="s">
        <v>425</v>
      </c>
      <c r="D12" t="s">
        <v>286</v>
      </c>
      <c r="E12" s="1">
        <v>133000</v>
      </c>
      <c r="G12" s="1">
        <v>19867.79</v>
      </c>
      <c r="H12" s="30">
        <v>4043.2</v>
      </c>
      <c r="I12" s="1">
        <v>25</v>
      </c>
      <c r="J12" s="1">
        <v>27753.09</v>
      </c>
      <c r="K12" s="1">
        <v>105246.91</v>
      </c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</row>
    <row r="13" spans="1:126" x14ac:dyDescent="0.25">
      <c r="A13" s="28" t="s">
        <v>211</v>
      </c>
      <c r="B13" t="s">
        <v>212</v>
      </c>
      <c r="C13" s="32" t="s">
        <v>425</v>
      </c>
      <c r="D13" t="s">
        <v>286</v>
      </c>
      <c r="E13" s="1">
        <v>60000</v>
      </c>
      <c r="F13" s="1">
        <f>E13*0.0287</f>
        <v>1722</v>
      </c>
      <c r="G13" s="1">
        <v>3486.68</v>
      </c>
      <c r="H13" s="30">
        <f>E13*0.0304</f>
        <v>1824</v>
      </c>
      <c r="I13" s="1">
        <v>3555</v>
      </c>
      <c r="J13" s="1">
        <f>F13+G13+H13+I13</f>
        <v>10587.68</v>
      </c>
      <c r="K13" s="1">
        <f>E13-J13</f>
        <v>49412.32</v>
      </c>
    </row>
    <row r="14" spans="1:126" x14ac:dyDescent="0.25">
      <c r="A14" s="28" t="s">
        <v>11</v>
      </c>
      <c r="B14" t="s">
        <v>10</v>
      </c>
      <c r="C14" s="32" t="s">
        <v>425</v>
      </c>
      <c r="D14" t="s">
        <v>284</v>
      </c>
      <c r="E14" s="1">
        <v>71000</v>
      </c>
      <c r="F14" s="1">
        <f>E14*0.0287</f>
        <v>2037.7</v>
      </c>
      <c r="G14" s="1">
        <v>4746.58</v>
      </c>
      <c r="H14" s="30">
        <f t="shared" ref="H14:H16" si="0">E14*0.0304</f>
        <v>2158.4</v>
      </c>
      <c r="I14" s="1">
        <v>4467.8599999999997</v>
      </c>
      <c r="J14" s="1">
        <f t="shared" ref="J14" si="1">F14+G14+H14+I14</f>
        <v>13410.54</v>
      </c>
      <c r="K14" s="1">
        <f t="shared" ref="K14" si="2">E14-J14</f>
        <v>57589.46</v>
      </c>
    </row>
    <row r="15" spans="1:126" s="5" customFormat="1" x14ac:dyDescent="0.25">
      <c r="A15" s="5" t="s">
        <v>265</v>
      </c>
      <c r="B15" s="5" t="s">
        <v>374</v>
      </c>
      <c r="C15" s="39" t="s">
        <v>425</v>
      </c>
      <c r="D15" s="5" t="s">
        <v>286</v>
      </c>
      <c r="E15" s="30">
        <v>133000</v>
      </c>
      <c r="F15" s="30">
        <f t="shared" ref="F15" si="3">E15*0.0287</f>
        <v>3817.1</v>
      </c>
      <c r="G15" s="30">
        <v>19530.259999999998</v>
      </c>
      <c r="H15" s="30">
        <v>4043.2</v>
      </c>
      <c r="I15" s="30">
        <v>1375.12</v>
      </c>
      <c r="J15" s="30">
        <v>28765.68</v>
      </c>
      <c r="K15" s="30">
        <f>E15-J15</f>
        <v>104234.32</v>
      </c>
    </row>
    <row r="16" spans="1:126" x14ac:dyDescent="0.25">
      <c r="A16" s="28" t="s">
        <v>306</v>
      </c>
      <c r="B16" s="11" t="s">
        <v>231</v>
      </c>
      <c r="C16" s="33" t="s">
        <v>426</v>
      </c>
      <c r="D16" t="s">
        <v>286</v>
      </c>
      <c r="E16" s="1">
        <v>23000</v>
      </c>
      <c r="F16" s="1">
        <f t="shared" ref="F16" si="4">E16*0.0287</f>
        <v>660.1</v>
      </c>
      <c r="G16" s="1">
        <v>0</v>
      </c>
      <c r="H16" s="30">
        <f t="shared" si="0"/>
        <v>699.2</v>
      </c>
      <c r="I16" s="1">
        <v>277.5</v>
      </c>
      <c r="J16" s="1">
        <v>1636.8</v>
      </c>
      <c r="K16" s="1">
        <f>+E16-J16</f>
        <v>21363.200000000001</v>
      </c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</row>
    <row r="17" spans="1:126" x14ac:dyDescent="0.25">
      <c r="A17" s="28" t="s">
        <v>379</v>
      </c>
      <c r="B17" t="s">
        <v>12</v>
      </c>
      <c r="C17" s="33" t="s">
        <v>425</v>
      </c>
      <c r="D17" t="s">
        <v>286</v>
      </c>
      <c r="E17" s="1">
        <v>240000</v>
      </c>
      <c r="F17" s="1">
        <v>6888</v>
      </c>
      <c r="G17" s="1">
        <v>45624.92</v>
      </c>
      <c r="H17" s="30">
        <v>4943.8</v>
      </c>
      <c r="I17" s="1">
        <v>25</v>
      </c>
      <c r="J17" s="1">
        <f>F17+G17+H17+I17</f>
        <v>57481.72</v>
      </c>
      <c r="K17" s="1">
        <f>E17-J17</f>
        <v>182518.28</v>
      </c>
    </row>
    <row r="18" spans="1:126" x14ac:dyDescent="0.25">
      <c r="A18" s="28" t="s">
        <v>383</v>
      </c>
      <c r="B18" t="s">
        <v>374</v>
      </c>
      <c r="C18" s="33" t="s">
        <v>425</v>
      </c>
      <c r="D18" t="s">
        <v>286</v>
      </c>
      <c r="E18" s="1">
        <v>80000</v>
      </c>
      <c r="F18" s="1">
        <v>2296</v>
      </c>
      <c r="G18" s="1">
        <v>7400.87</v>
      </c>
      <c r="H18" s="30">
        <v>2432</v>
      </c>
      <c r="I18" s="1">
        <v>187</v>
      </c>
      <c r="J18" s="1">
        <f t="shared" ref="J18:J20" si="5">F18+G18+H18+I18</f>
        <v>12315.87</v>
      </c>
      <c r="K18" s="1">
        <f t="shared" ref="K18:K20" si="6">E18-J18</f>
        <v>67684.13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35</v>
      </c>
      <c r="B19" t="s">
        <v>374</v>
      </c>
      <c r="C19" s="33" t="s">
        <v>426</v>
      </c>
      <c r="D19" t="s">
        <v>286</v>
      </c>
      <c r="E19" s="1">
        <v>165000</v>
      </c>
      <c r="F19" s="1">
        <f>E19*0.0287</f>
        <v>4735.5</v>
      </c>
      <c r="G19" s="1">
        <v>27413.040000000001</v>
      </c>
      <c r="H19" s="30">
        <v>4943.8</v>
      </c>
      <c r="I19" s="1">
        <v>25</v>
      </c>
      <c r="J19" s="30">
        <f t="shared" si="5"/>
        <v>37117.339999999997</v>
      </c>
      <c r="K19" s="1">
        <f t="shared" si="6"/>
        <v>127882.66</v>
      </c>
    </row>
    <row r="20" spans="1:126" x14ac:dyDescent="0.25">
      <c r="A20" s="28" t="s">
        <v>232</v>
      </c>
      <c r="B20" t="s">
        <v>231</v>
      </c>
      <c r="C20" s="33" t="s">
        <v>426</v>
      </c>
      <c r="D20" t="s">
        <v>286</v>
      </c>
      <c r="E20" s="1">
        <v>26250</v>
      </c>
      <c r="F20" s="1">
        <f t="shared" ref="F20" si="7">E20*0.0287</f>
        <v>753.38</v>
      </c>
      <c r="G20" s="1">
        <v>0</v>
      </c>
      <c r="H20" s="30">
        <v>798</v>
      </c>
      <c r="I20" s="1">
        <v>187</v>
      </c>
      <c r="J20" s="1">
        <f t="shared" si="5"/>
        <v>1738.38</v>
      </c>
      <c r="K20" s="1">
        <f t="shared" si="6"/>
        <v>24511.62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391</v>
      </c>
      <c r="B21" t="s">
        <v>374</v>
      </c>
      <c r="C21" s="33" t="s">
        <v>426</v>
      </c>
      <c r="D21" t="s">
        <v>286</v>
      </c>
      <c r="E21" s="1">
        <v>165000</v>
      </c>
      <c r="F21" s="1">
        <v>4735.5</v>
      </c>
      <c r="G21" s="1">
        <v>27413.040000000001</v>
      </c>
      <c r="H21" s="30">
        <v>4943.8</v>
      </c>
      <c r="I21" s="1">
        <v>25</v>
      </c>
      <c r="J21" s="1">
        <v>37117.339999999997</v>
      </c>
      <c r="K21" s="1">
        <f>+E21-J21</f>
        <v>127882.66</v>
      </c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</row>
    <row r="22" spans="1:126" x14ac:dyDescent="0.25">
      <c r="A22" s="28" t="s">
        <v>392</v>
      </c>
      <c r="B22" t="s">
        <v>374</v>
      </c>
      <c r="C22" s="33" t="s">
        <v>426</v>
      </c>
      <c r="D22" t="s">
        <v>286</v>
      </c>
      <c r="E22" s="1">
        <v>125000</v>
      </c>
      <c r="F22" s="1">
        <v>3587.5</v>
      </c>
      <c r="G22" s="1">
        <v>17985.990000000002</v>
      </c>
      <c r="H22" s="30">
        <v>3800</v>
      </c>
      <c r="I22" s="1">
        <v>25</v>
      </c>
      <c r="J22" s="1">
        <v>25398.49</v>
      </c>
      <c r="K22" s="1">
        <v>99601.51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28" t="s">
        <v>427</v>
      </c>
      <c r="B23" t="s">
        <v>374</v>
      </c>
      <c r="C23" s="33" t="s">
        <v>426</v>
      </c>
      <c r="D23" t="s">
        <v>286</v>
      </c>
      <c r="E23" s="1">
        <v>91000</v>
      </c>
      <c r="F23" s="1">
        <v>2611.6999999999998</v>
      </c>
      <c r="G23" s="1">
        <v>9988.34</v>
      </c>
      <c r="H23" s="30">
        <v>2766.4</v>
      </c>
      <c r="I23" s="1">
        <v>803.8</v>
      </c>
      <c r="J23" s="1">
        <v>16170.24</v>
      </c>
      <c r="K23" s="1">
        <v>74829.759999999995</v>
      </c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</row>
    <row r="24" spans="1:126" x14ac:dyDescent="0.25">
      <c r="A24" s="28" t="s">
        <v>458</v>
      </c>
      <c r="B24" t="s">
        <v>374</v>
      </c>
      <c r="C24" s="33" t="s">
        <v>425</v>
      </c>
      <c r="D24" t="s">
        <v>286</v>
      </c>
      <c r="E24" s="1">
        <v>125000</v>
      </c>
      <c r="F24" s="1">
        <v>3587.5</v>
      </c>
      <c r="G24" s="1">
        <v>17985.990000000002</v>
      </c>
      <c r="H24" s="30">
        <v>3800</v>
      </c>
      <c r="I24" s="1">
        <v>25</v>
      </c>
      <c r="J24" s="1">
        <v>25398.49</v>
      </c>
      <c r="K24" s="1">
        <f>E24-J24</f>
        <v>99601.51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</row>
    <row r="25" spans="1:126" x14ac:dyDescent="0.25">
      <c r="A25" s="3" t="s">
        <v>13</v>
      </c>
      <c r="B25" s="3">
        <v>14</v>
      </c>
      <c r="C25" s="34"/>
      <c r="D25" s="3"/>
      <c r="E25" s="4">
        <f>SUM(E11:E24)</f>
        <v>1547250</v>
      </c>
      <c r="F25" s="4">
        <f>SUM(F11:F24)</f>
        <v>40588.980000000003</v>
      </c>
      <c r="G25" s="4">
        <f>SUM(G11:G24)</f>
        <v>215901.12</v>
      </c>
      <c r="H25" s="4">
        <f>SUM(H11:H24)</f>
        <v>44539.8</v>
      </c>
      <c r="I25" s="4">
        <f>SUM(I11:I24)</f>
        <v>11028.28</v>
      </c>
      <c r="J25" s="4">
        <f>SUM(J11:J22)+J23+J24</f>
        <v>315875.28000000003</v>
      </c>
      <c r="K25" s="4">
        <f>SUM(K11:K22)+K23+K24</f>
        <v>1231374.72</v>
      </c>
    </row>
    <row r="26" spans="1:126" s="5" customFormat="1" x14ac:dyDescent="0.25">
      <c r="A26" s="6"/>
      <c r="B26" s="6"/>
      <c r="C26" s="40"/>
      <c r="D26" s="6"/>
      <c r="E26" s="49"/>
      <c r="F26" s="49"/>
      <c r="G26" s="49"/>
      <c r="H26" s="49"/>
      <c r="I26" s="49"/>
      <c r="J26" s="49"/>
      <c r="K26" s="49"/>
    </row>
    <row r="27" spans="1:126" s="28" customFormat="1" x14ac:dyDescent="0.25">
      <c r="A27" s="6" t="s">
        <v>475</v>
      </c>
      <c r="B27" s="6"/>
      <c r="C27" s="40"/>
      <c r="D27" s="6"/>
      <c r="E27" s="49"/>
      <c r="F27" s="49"/>
      <c r="G27" s="49"/>
      <c r="H27" s="49"/>
      <c r="I27" s="49"/>
      <c r="J27" s="49"/>
      <c r="K27" s="49"/>
    </row>
    <row r="28" spans="1:126" s="81" customFormat="1" x14ac:dyDescent="0.25">
      <c r="A28" s="61" t="s">
        <v>31</v>
      </c>
      <c r="B28" s="61"/>
      <c r="C28" s="69"/>
      <c r="D28" s="61" t="s">
        <v>284</v>
      </c>
      <c r="E28" s="70">
        <v>56000</v>
      </c>
      <c r="F28" s="70"/>
      <c r="G28" s="70">
        <v>2498.29</v>
      </c>
      <c r="H28" s="70">
        <v>1702.4</v>
      </c>
      <c r="I28" s="70">
        <v>1637.12</v>
      </c>
      <c r="J28" s="70">
        <v>7445.01</v>
      </c>
      <c r="K28" s="70">
        <v>48554.99</v>
      </c>
    </row>
    <row r="29" spans="1:126" s="28" customFormat="1" x14ac:dyDescent="0.25">
      <c r="A29" s="65" t="s">
        <v>13</v>
      </c>
      <c r="B29" s="65">
        <v>1</v>
      </c>
      <c r="C29" s="80" t="s">
        <v>425</v>
      </c>
      <c r="D29" s="65"/>
      <c r="E29" s="67">
        <f>E28</f>
        <v>56000</v>
      </c>
      <c r="F29" s="67"/>
      <c r="G29" s="67">
        <f>G28</f>
        <v>2498.29</v>
      </c>
      <c r="H29" s="67">
        <f>H28</f>
        <v>1702.4</v>
      </c>
      <c r="I29" s="67">
        <f>I28</f>
        <v>1637.12</v>
      </c>
      <c r="J29" s="67">
        <f>J28</f>
        <v>7445.01</v>
      </c>
      <c r="K29" s="67">
        <f>K28</f>
        <v>48554.99</v>
      </c>
    </row>
    <row r="30" spans="1:126" x14ac:dyDescent="0.25">
      <c r="A30" s="85" t="s">
        <v>32</v>
      </c>
      <c r="B30" s="85"/>
      <c r="C30" s="85"/>
      <c r="D30" s="85"/>
      <c r="E30" s="85"/>
      <c r="F30" s="85"/>
      <c r="G30" s="85"/>
      <c r="H30" s="85"/>
      <c r="I30" s="85"/>
      <c r="J30" s="85"/>
      <c r="K30" s="85"/>
    </row>
    <row r="31" spans="1:126" x14ac:dyDescent="0.25">
      <c r="A31" t="s">
        <v>22</v>
      </c>
      <c r="B31" t="s">
        <v>437</v>
      </c>
      <c r="C31" s="32" t="s">
        <v>425</v>
      </c>
      <c r="D31" t="s">
        <v>284</v>
      </c>
      <c r="E31" s="1">
        <v>45000</v>
      </c>
      <c r="F31" s="1">
        <f t="shared" ref="F31:F33" si="8">E31*0.0287</f>
        <v>1291.5</v>
      </c>
      <c r="G31" s="1">
        <v>945.81</v>
      </c>
      <c r="H31" s="1">
        <f t="shared" ref="H31:H33" si="9">E31*0.0304</f>
        <v>1368</v>
      </c>
      <c r="I31" s="1">
        <v>2427.62</v>
      </c>
      <c r="J31" s="1">
        <v>5232.93</v>
      </c>
      <c r="K31" s="1">
        <f t="shared" ref="K31:K33" si="10">E31-J31</f>
        <v>39767.07</v>
      </c>
    </row>
    <row r="32" spans="1:126" x14ac:dyDescent="0.25">
      <c r="A32" t="s">
        <v>378</v>
      </c>
      <c r="B32" t="s">
        <v>377</v>
      </c>
      <c r="C32" s="32" t="s">
        <v>425</v>
      </c>
      <c r="D32" t="s">
        <v>286</v>
      </c>
      <c r="E32" s="1">
        <v>23500</v>
      </c>
      <c r="F32" s="1">
        <f t="shared" ref="F32" si="11">E32*0.0287</f>
        <v>674.45</v>
      </c>
      <c r="G32" s="1">
        <v>0</v>
      </c>
      <c r="H32" s="1">
        <f t="shared" ref="H32" si="12">E32*0.0304</f>
        <v>714.4</v>
      </c>
      <c r="I32" s="1">
        <v>25</v>
      </c>
      <c r="J32" s="1">
        <f t="shared" ref="J32" si="13">F32+G32+H32+I32</f>
        <v>1413.85</v>
      </c>
      <c r="K32" s="1">
        <f t="shared" ref="K32" si="14">E32-J32</f>
        <v>22086.15</v>
      </c>
    </row>
    <row r="33" spans="1:126" x14ac:dyDescent="0.25">
      <c r="A33" t="s">
        <v>33</v>
      </c>
      <c r="B33" t="s">
        <v>34</v>
      </c>
      <c r="C33" s="32" t="s">
        <v>425</v>
      </c>
      <c r="D33" t="s">
        <v>284</v>
      </c>
      <c r="E33" s="1">
        <v>50000</v>
      </c>
      <c r="F33" s="1">
        <f t="shared" si="8"/>
        <v>1435</v>
      </c>
      <c r="G33" s="1">
        <v>1289.46</v>
      </c>
      <c r="H33" s="1">
        <f t="shared" si="9"/>
        <v>1520</v>
      </c>
      <c r="I33" s="1">
        <v>377.5</v>
      </c>
      <c r="J33" s="1">
        <v>5186.5</v>
      </c>
      <c r="K33" s="1">
        <f t="shared" si="10"/>
        <v>44813.5</v>
      </c>
    </row>
    <row r="34" spans="1:126" x14ac:dyDescent="0.25">
      <c r="A34" s="3" t="s">
        <v>13</v>
      </c>
      <c r="B34" s="3">
        <v>3</v>
      </c>
      <c r="C34" s="34"/>
      <c r="D34" s="3"/>
      <c r="E34" s="4">
        <f t="shared" ref="E34:K34" si="15">SUM(E31:E33)</f>
        <v>118500</v>
      </c>
      <c r="F34" s="4">
        <f t="shared" si="15"/>
        <v>3400.95</v>
      </c>
      <c r="G34" s="4">
        <f t="shared" si="15"/>
        <v>2235.27</v>
      </c>
      <c r="H34" s="4">
        <f t="shared" si="15"/>
        <v>3602.4</v>
      </c>
      <c r="I34" s="4">
        <f t="shared" si="15"/>
        <v>2830.12</v>
      </c>
      <c r="J34" s="4">
        <f t="shared" si="15"/>
        <v>11833.28</v>
      </c>
      <c r="K34" s="4">
        <f t="shared" si="15"/>
        <v>106666.72</v>
      </c>
    </row>
    <row r="35" spans="1:126" x14ac:dyDescent="0.25">
      <c r="A35" s="26"/>
      <c r="B35" s="26"/>
      <c r="C35" s="35"/>
      <c r="D35" s="26"/>
      <c r="E35" s="27"/>
      <c r="F35" s="27"/>
      <c r="G35" s="27"/>
      <c r="H35" s="27"/>
      <c r="I35" s="27"/>
      <c r="J35" s="27"/>
      <c r="K35" s="27"/>
    </row>
    <row r="36" spans="1:126" x14ac:dyDescent="0.25">
      <c r="A36" s="85" t="s">
        <v>18</v>
      </c>
      <c r="B36" s="85"/>
      <c r="C36" s="85"/>
      <c r="D36" s="85"/>
      <c r="E36" s="85"/>
      <c r="F36" s="85"/>
      <c r="G36" s="85"/>
      <c r="H36" s="85"/>
      <c r="I36" s="85"/>
      <c r="J36" s="85"/>
      <c r="K36" s="85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</row>
    <row r="37" spans="1:126" x14ac:dyDescent="0.25">
      <c r="A37" t="s">
        <v>20</v>
      </c>
      <c r="B37" t="s">
        <v>19</v>
      </c>
      <c r="C37" s="32" t="s">
        <v>425</v>
      </c>
      <c r="D37" t="s">
        <v>284</v>
      </c>
      <c r="E37" s="1">
        <v>36000</v>
      </c>
      <c r="F37" s="1">
        <f>E37*0.0287</f>
        <v>1033.2</v>
      </c>
      <c r="G37" s="1">
        <v>0</v>
      </c>
      <c r="H37" s="1">
        <f>E37*0.0304</f>
        <v>1094.4000000000001</v>
      </c>
      <c r="I37" s="1">
        <v>2977.74</v>
      </c>
      <c r="J37" s="1">
        <v>5105.34</v>
      </c>
      <c r="K37" s="1">
        <f>E37-J37</f>
        <v>30894.66</v>
      </c>
    </row>
    <row r="38" spans="1:126" s="28" customFormat="1" x14ac:dyDescent="0.25">
      <c r="A38" t="s">
        <v>226</v>
      </c>
      <c r="B38" t="s">
        <v>212</v>
      </c>
      <c r="C38" s="32" t="s">
        <v>425</v>
      </c>
      <c r="D38" t="s">
        <v>284</v>
      </c>
      <c r="E38" s="1">
        <v>41000</v>
      </c>
      <c r="F38" s="1">
        <f>E38*0.0287</f>
        <v>1176.7</v>
      </c>
      <c r="G38" s="1">
        <v>583.79</v>
      </c>
      <c r="H38" s="1">
        <f>E38*0.0304</f>
        <v>1246.4000000000001</v>
      </c>
      <c r="I38" s="1">
        <v>25</v>
      </c>
      <c r="J38" s="1">
        <f>F38+G38+H38+I38</f>
        <v>3031.89</v>
      </c>
      <c r="K38" s="1">
        <f>E38-J38</f>
        <v>37968.11</v>
      </c>
    </row>
    <row r="39" spans="1:126" x14ac:dyDescent="0.25">
      <c r="A39" s="3" t="s">
        <v>13</v>
      </c>
      <c r="B39" s="3">
        <v>2</v>
      </c>
      <c r="C39" s="34"/>
      <c r="D39" s="3"/>
      <c r="E39" s="4">
        <f t="shared" ref="E39:K39" si="16">SUM(E37:E38)</f>
        <v>77000</v>
      </c>
      <c r="F39" s="4">
        <f t="shared" si="16"/>
        <v>2209.9</v>
      </c>
      <c r="G39" s="4">
        <f t="shared" si="16"/>
        <v>583.79</v>
      </c>
      <c r="H39" s="4">
        <f t="shared" si="16"/>
        <v>2340.8000000000002</v>
      </c>
      <c r="I39" s="4">
        <v>2340.8000000000002</v>
      </c>
      <c r="J39" s="4">
        <f t="shared" si="16"/>
        <v>8137.23</v>
      </c>
      <c r="K39" s="4">
        <f t="shared" si="16"/>
        <v>68862.77</v>
      </c>
    </row>
    <row r="40" spans="1:126" x14ac:dyDescent="0.25">
      <c r="A40" s="26"/>
      <c r="B40" s="26"/>
      <c r="C40" s="35"/>
      <c r="D40" s="26"/>
      <c r="E40" s="27"/>
      <c r="F40" s="27"/>
      <c r="G40" s="27"/>
      <c r="H40" s="27"/>
      <c r="I40" s="27"/>
      <c r="J40" s="27"/>
      <c r="K40" s="27"/>
    </row>
    <row r="41" spans="1:126" x14ac:dyDescent="0.25">
      <c r="A41" s="85" t="s">
        <v>393</v>
      </c>
      <c r="B41" s="85"/>
      <c r="C41" s="85"/>
      <c r="D41" s="85"/>
      <c r="E41" s="85"/>
      <c r="F41" s="85"/>
      <c r="G41" s="85"/>
      <c r="H41" s="85"/>
      <c r="I41" s="85"/>
      <c r="J41" s="85"/>
      <c r="K41" s="85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</row>
    <row r="42" spans="1:126" x14ac:dyDescent="0.25">
      <c r="A42" s="50" t="s">
        <v>25</v>
      </c>
      <c r="B42" t="s">
        <v>24</v>
      </c>
      <c r="C42" s="32" t="s">
        <v>425</v>
      </c>
      <c r="D42" t="s">
        <v>286</v>
      </c>
      <c r="E42" s="1">
        <v>56000</v>
      </c>
      <c r="F42" s="1">
        <f t="shared" ref="F42" si="17">E42*0.0287</f>
        <v>1607.2</v>
      </c>
      <c r="G42" s="1">
        <v>2733.96</v>
      </c>
      <c r="H42" s="1">
        <f t="shared" ref="H42" si="18">E42*0.0304</f>
        <v>1702.4</v>
      </c>
      <c r="I42" s="1">
        <v>1311.67</v>
      </c>
      <c r="J42" s="1">
        <v>6238.56</v>
      </c>
      <c r="K42" s="1">
        <v>49761.440000000002</v>
      </c>
    </row>
    <row r="43" spans="1:126" s="28" customFormat="1" x14ac:dyDescent="0.25">
      <c r="A43" s="50" t="s">
        <v>454</v>
      </c>
      <c r="B43" t="s">
        <v>124</v>
      </c>
      <c r="C43" s="32" t="s">
        <v>425</v>
      </c>
      <c r="D43" t="s">
        <v>455</v>
      </c>
      <c r="E43" s="1">
        <v>56000</v>
      </c>
      <c r="F43" s="1">
        <v>1607.2</v>
      </c>
      <c r="G43" s="1">
        <v>2733.96</v>
      </c>
      <c r="H43" s="1">
        <v>1702.4</v>
      </c>
      <c r="I43" s="1">
        <v>25</v>
      </c>
      <c r="J43" s="1">
        <v>6068.56</v>
      </c>
      <c r="K43" s="1">
        <v>49931.44</v>
      </c>
    </row>
    <row r="44" spans="1:126" x14ac:dyDescent="0.25">
      <c r="A44" s="50" t="s">
        <v>456</v>
      </c>
      <c r="B44" t="s">
        <v>261</v>
      </c>
      <c r="C44" s="32" t="s">
        <v>425</v>
      </c>
      <c r="D44" t="s">
        <v>455</v>
      </c>
      <c r="E44" s="1">
        <v>89500</v>
      </c>
      <c r="F44" s="1">
        <v>2568.65</v>
      </c>
      <c r="G44" s="1">
        <v>9635.51</v>
      </c>
      <c r="H44" s="1">
        <v>2720.8</v>
      </c>
      <c r="I44" s="1">
        <v>25</v>
      </c>
      <c r="J44" s="1">
        <v>16975.14</v>
      </c>
      <c r="K44" s="1">
        <v>72524.86</v>
      </c>
    </row>
    <row r="45" spans="1:126" x14ac:dyDescent="0.25">
      <c r="A45" s="50" t="s">
        <v>469</v>
      </c>
      <c r="B45" t="s">
        <v>470</v>
      </c>
      <c r="C45" s="32" t="s">
        <v>425</v>
      </c>
      <c r="D45" t="s">
        <v>455</v>
      </c>
      <c r="E45" s="1">
        <v>56000</v>
      </c>
      <c r="G45" s="1">
        <v>2733.96</v>
      </c>
      <c r="H45" s="1">
        <v>1702.4</v>
      </c>
      <c r="I45" s="1">
        <v>25</v>
      </c>
      <c r="J45" s="1">
        <v>6321.06</v>
      </c>
      <c r="K45" s="1">
        <v>49678.94</v>
      </c>
    </row>
    <row r="46" spans="1:126" x14ac:dyDescent="0.25">
      <c r="A46" s="3" t="s">
        <v>13</v>
      </c>
      <c r="B46" s="3">
        <v>4</v>
      </c>
      <c r="C46" s="34"/>
      <c r="D46" s="3"/>
      <c r="E46" s="4">
        <f>SUM(E42:E42)+E48+E43+E44+E45</f>
        <v>347000</v>
      </c>
      <c r="F46" s="4">
        <f>SUM(F42:F42)+F48+F43+F44</f>
        <v>8351.7000000000007</v>
      </c>
      <c r="G46" s="4">
        <f>SUM(G42:G42)+G48+G43+G44+G45</f>
        <v>27472.9</v>
      </c>
      <c r="H46" s="4">
        <f>SUM(H42:H42)+H48+H43+H44+H45</f>
        <v>10548.8</v>
      </c>
      <c r="I46" s="4">
        <f>SUM(I42:I42)+I48+I43+I44+I45</f>
        <v>1664.17</v>
      </c>
      <c r="J46" s="4">
        <f>SUM(J42:J42)+J48+J43+J44+J45</f>
        <v>50805.78</v>
      </c>
      <c r="K46" s="4">
        <f>SUM(K42:K42)+K48+K43+K44+K45</f>
        <v>296194.21999999997</v>
      </c>
    </row>
    <row r="47" spans="1:126" x14ac:dyDescent="0.25">
      <c r="A47" s="6" t="s">
        <v>524</v>
      </c>
      <c r="B47" s="6"/>
      <c r="C47" s="40"/>
      <c r="D47" s="6"/>
      <c r="E47" s="49"/>
      <c r="F47" s="49"/>
      <c r="G47" s="49"/>
      <c r="H47" s="49"/>
      <c r="I47" s="49"/>
      <c r="J47" s="49"/>
      <c r="K47" s="49"/>
    </row>
    <row r="48" spans="1:126" x14ac:dyDescent="0.25">
      <c r="A48" s="51" t="s">
        <v>432</v>
      </c>
      <c r="B48" s="52" t="s">
        <v>261</v>
      </c>
      <c r="C48" s="52" t="s">
        <v>435</v>
      </c>
      <c r="D48" s="52" t="s">
        <v>436</v>
      </c>
      <c r="E48" s="53">
        <v>89500</v>
      </c>
      <c r="F48" s="118">
        <v>2568.65</v>
      </c>
      <c r="G48" s="53">
        <v>9635.51</v>
      </c>
      <c r="H48" s="119">
        <v>2720.8</v>
      </c>
      <c r="I48" s="56">
        <v>277.5</v>
      </c>
      <c r="J48" s="53">
        <v>15202.46</v>
      </c>
      <c r="K48" s="53">
        <v>74297.539999999994</v>
      </c>
    </row>
    <row r="49" spans="1:126" x14ac:dyDescent="0.25">
      <c r="A49" s="3" t="s">
        <v>13</v>
      </c>
      <c r="B49" s="3">
        <v>1</v>
      </c>
      <c r="C49" s="34"/>
      <c r="D49" s="3"/>
      <c r="E49" s="4">
        <f>E48</f>
        <v>89500</v>
      </c>
      <c r="F49" s="4"/>
      <c r="G49" s="4">
        <f>G48</f>
        <v>9635.51</v>
      </c>
      <c r="H49" s="4">
        <f>H48</f>
        <v>2720.8</v>
      </c>
      <c r="I49" s="4">
        <f>I48</f>
        <v>277.5</v>
      </c>
      <c r="J49" s="4">
        <f>J48</f>
        <v>15202.46</v>
      </c>
      <c r="K49" s="4">
        <f>K48</f>
        <v>74297.539999999994</v>
      </c>
    </row>
    <row r="50" spans="1:126" s="5" customFormat="1" x14ac:dyDescent="0.25">
      <c r="A50" s="26"/>
      <c r="B50" s="26"/>
      <c r="C50" s="35"/>
      <c r="D50" s="26"/>
      <c r="E50" s="27"/>
      <c r="F50" s="27"/>
      <c r="G50" s="27"/>
      <c r="H50" s="27"/>
      <c r="I50" s="27"/>
      <c r="J50" s="27"/>
      <c r="K50" s="27"/>
    </row>
    <row r="51" spans="1:126" s="14" customFormat="1" x14ac:dyDescent="0.25">
      <c r="A51" s="85" t="s">
        <v>394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1"/>
      <c r="AC51" s="61"/>
      <c r="AD51" s="61"/>
      <c r="AE51" s="61"/>
      <c r="AF51" s="61"/>
      <c r="AG51" s="61"/>
      <c r="AH51" s="61"/>
      <c r="AI51" s="61"/>
      <c r="AJ51" s="61"/>
      <c r="AK51" s="61"/>
      <c r="AL51" s="61"/>
      <c r="AM51" s="61"/>
      <c r="AN51" s="61"/>
      <c r="AO51" s="61"/>
      <c r="AP51" s="61"/>
      <c r="AQ51" s="61"/>
      <c r="AR51" s="61"/>
      <c r="AS51" s="61"/>
      <c r="AT51" s="61"/>
      <c r="AU51" s="61"/>
      <c r="AV51" s="61"/>
      <c r="AW51" s="61"/>
      <c r="AX51" s="61"/>
      <c r="AY51" s="61"/>
      <c r="AZ51" s="61"/>
      <c r="BA51" s="61"/>
      <c r="BB51" s="61"/>
      <c r="BC51" s="61"/>
      <c r="BD51" s="61"/>
      <c r="BE51" s="61"/>
      <c r="BF51" s="61"/>
      <c r="BG51" s="61"/>
      <c r="BH51" s="61"/>
      <c r="BI51" s="61"/>
      <c r="BJ51" s="61"/>
      <c r="BK51" s="61"/>
      <c r="BL51" s="61"/>
      <c r="BM51" s="61"/>
      <c r="BN51" s="61"/>
      <c r="BO51" s="61"/>
      <c r="BP51" s="61"/>
      <c r="BQ51" s="61"/>
      <c r="BR51" s="61"/>
      <c r="BS51" s="61"/>
      <c r="BT51" s="61"/>
      <c r="BU51" s="61"/>
      <c r="BV51" s="61"/>
      <c r="BW51" s="61"/>
      <c r="BX51" s="61"/>
      <c r="BY51" s="61"/>
      <c r="BZ51" s="61"/>
      <c r="CA51" s="61"/>
      <c r="CB51" s="61"/>
      <c r="CC51" s="61"/>
      <c r="CD51" s="61"/>
      <c r="CE51" s="61"/>
      <c r="CF51" s="61"/>
      <c r="CG51" s="61"/>
      <c r="CH51" s="61"/>
      <c r="CI51" s="61"/>
      <c r="CJ51" s="61"/>
      <c r="CK51" s="61"/>
      <c r="CL51" s="61"/>
      <c r="CM51" s="61"/>
      <c r="CN51" s="61"/>
      <c r="CO51" s="61"/>
      <c r="CP51" s="61"/>
      <c r="CQ51" s="61"/>
      <c r="CR51" s="61"/>
      <c r="CS51" s="61"/>
      <c r="CT51" s="61"/>
      <c r="CU51" s="61"/>
      <c r="CV51" s="61"/>
      <c r="CW51" s="61"/>
      <c r="CX51" s="61"/>
      <c r="CY51" s="61"/>
      <c r="CZ51" s="61"/>
      <c r="DA51" s="61"/>
      <c r="DB51" s="61"/>
      <c r="DC51" s="61"/>
      <c r="DD51" s="61"/>
      <c r="DE51" s="61"/>
      <c r="DF51" s="61"/>
      <c r="DG51" s="61"/>
      <c r="DH51" s="61"/>
      <c r="DI51" s="61"/>
      <c r="DJ51" s="61"/>
      <c r="DK51" s="61"/>
      <c r="DL51" s="61"/>
      <c r="DM51" s="61"/>
      <c r="DN51" s="61"/>
      <c r="DO51" s="61"/>
      <c r="DP51" s="61"/>
      <c r="DQ51" s="61"/>
      <c r="DR51" s="61"/>
      <c r="DS51" s="61"/>
      <c r="DT51" s="61"/>
      <c r="DU51" s="61"/>
      <c r="DV51" s="61"/>
    </row>
    <row r="52" spans="1:126" s="3" customFormat="1" x14ac:dyDescent="0.25">
      <c r="A52" t="s">
        <v>16</v>
      </c>
      <c r="B52" t="s">
        <v>17</v>
      </c>
      <c r="C52" s="32" t="s">
        <v>425</v>
      </c>
      <c r="D52" t="s">
        <v>286</v>
      </c>
      <c r="E52" s="1">
        <v>133000</v>
      </c>
      <c r="F52" s="1">
        <v>3817.1</v>
      </c>
      <c r="G52" s="1">
        <v>19867.79</v>
      </c>
      <c r="H52" s="1">
        <f t="shared" ref="H52" si="19">E52*0.0304</f>
        <v>4043.2</v>
      </c>
      <c r="I52" s="1">
        <v>25</v>
      </c>
      <c r="J52" s="1">
        <v>27753.09</v>
      </c>
      <c r="K52" s="1">
        <f>+E52-J52</f>
        <v>105246.91</v>
      </c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</row>
    <row r="53" spans="1:126" s="28" customFormat="1" x14ac:dyDescent="0.25">
      <c r="A53" t="s">
        <v>316</v>
      </c>
      <c r="B53" t="s">
        <v>289</v>
      </c>
      <c r="C53" s="32" t="s">
        <v>425</v>
      </c>
      <c r="D53" t="s">
        <v>286</v>
      </c>
      <c r="E53" s="1">
        <v>26000</v>
      </c>
      <c r="F53" s="1">
        <v>746.2</v>
      </c>
      <c r="G53" s="1">
        <v>0</v>
      </c>
      <c r="H53" s="1">
        <v>790.4</v>
      </c>
      <c r="I53" s="1">
        <v>1875</v>
      </c>
      <c r="J53" s="1">
        <v>3411.6</v>
      </c>
      <c r="K53" s="1">
        <v>22588.400000000001</v>
      </c>
    </row>
    <row r="54" spans="1:126" x14ac:dyDescent="0.25">
      <c r="A54" s="3" t="s">
        <v>13</v>
      </c>
      <c r="B54" s="3">
        <v>2</v>
      </c>
      <c r="C54" s="34"/>
      <c r="D54" s="3"/>
      <c r="E54" s="4">
        <f>SUM(E52:E52)+E53</f>
        <v>159000</v>
      </c>
      <c r="F54" s="4">
        <f>SUM(F52:F52)+F53</f>
        <v>4563.3</v>
      </c>
      <c r="G54" s="4">
        <f t="shared" ref="G54" si="20">SUM(G52:G52)</f>
        <v>19867.79</v>
      </c>
      <c r="H54" s="4">
        <f>SUM(H52:H52)+H53</f>
        <v>4833.6000000000004</v>
      </c>
      <c r="I54" s="4">
        <f>SUM(I52:I52)+I53</f>
        <v>1900</v>
      </c>
      <c r="J54" s="4">
        <f>SUM(J52:J52)+J53</f>
        <v>31164.69</v>
      </c>
      <c r="K54" s="4">
        <f>SUM(K52:K52)+K53</f>
        <v>127835.31</v>
      </c>
    </row>
    <row r="55" spans="1:126" x14ac:dyDescent="0.25">
      <c r="A55" s="26"/>
      <c r="B55" s="26"/>
      <c r="C55" s="35"/>
      <c r="D55" s="26"/>
      <c r="E55" s="27"/>
      <c r="F55" s="27"/>
      <c r="G55" s="27"/>
      <c r="H55" s="27"/>
      <c r="I55" s="27"/>
      <c r="J55" s="27"/>
      <c r="K55" s="27"/>
    </row>
    <row r="56" spans="1:126" x14ac:dyDescent="0.25">
      <c r="A56" s="85" t="s">
        <v>14</v>
      </c>
      <c r="B56" s="85"/>
      <c r="C56" s="85"/>
      <c r="D56" s="85"/>
      <c r="E56" s="85"/>
      <c r="F56" s="85"/>
      <c r="G56" s="85"/>
      <c r="H56" s="85"/>
      <c r="I56" s="85"/>
      <c r="J56" s="85"/>
      <c r="K56" s="85"/>
    </row>
    <row r="57" spans="1:126" x14ac:dyDescent="0.25">
      <c r="A57" t="s">
        <v>26</v>
      </c>
      <c r="B57" t="s">
        <v>27</v>
      </c>
      <c r="C57" s="32" t="s">
        <v>425</v>
      </c>
      <c r="D57" t="s">
        <v>286</v>
      </c>
      <c r="E57" s="1">
        <v>71000</v>
      </c>
      <c r="F57" s="1">
        <f>E57*0.0287</f>
        <v>2037.7</v>
      </c>
      <c r="G57" s="1">
        <v>5318.63</v>
      </c>
      <c r="H57" s="1">
        <f>E57*0.0304</f>
        <v>2158.4</v>
      </c>
      <c r="I57" s="1">
        <v>1747.62</v>
      </c>
      <c r="J57" s="1">
        <v>11230.35</v>
      </c>
      <c r="K57" s="1">
        <f>E57-J57</f>
        <v>59769.65</v>
      </c>
    </row>
    <row r="58" spans="1:126" s="28" customFormat="1" x14ac:dyDescent="0.25">
      <c r="A58" t="s">
        <v>355</v>
      </c>
      <c r="B58" t="s">
        <v>124</v>
      </c>
      <c r="C58" s="33" t="s">
        <v>425</v>
      </c>
      <c r="D58" t="s">
        <v>286</v>
      </c>
      <c r="E58" s="1">
        <v>35000</v>
      </c>
      <c r="F58" s="1">
        <f>E58*0.0287</f>
        <v>1004.5</v>
      </c>
      <c r="G58" s="1">
        <v>0</v>
      </c>
      <c r="H58" s="1">
        <f t="shared" ref="H58" si="21">E58*0.0304</f>
        <v>1064</v>
      </c>
      <c r="I58" s="1">
        <v>2887.24</v>
      </c>
      <c r="J58" s="1">
        <f>F58+G58+H58+I58</f>
        <v>4955.74</v>
      </c>
      <c r="K58" s="1">
        <f>E58-J58</f>
        <v>30044.26</v>
      </c>
    </row>
    <row r="59" spans="1:126" x14ac:dyDescent="0.25">
      <c r="A59" s="3" t="s">
        <v>13</v>
      </c>
      <c r="B59" s="3">
        <v>2</v>
      </c>
      <c r="C59" s="34"/>
      <c r="D59" s="3"/>
      <c r="E59" s="4">
        <f t="shared" ref="E59:K59" si="22">SUM(E57:E58)</f>
        <v>106000</v>
      </c>
      <c r="F59" s="4">
        <f t="shared" si="22"/>
        <v>3042.2</v>
      </c>
      <c r="G59" s="4">
        <f t="shared" si="22"/>
        <v>5318.63</v>
      </c>
      <c r="H59" s="4">
        <f t="shared" si="22"/>
        <v>3222.4</v>
      </c>
      <c r="I59" s="4">
        <f t="shared" si="22"/>
        <v>4634.8599999999997</v>
      </c>
      <c r="J59" s="4">
        <f t="shared" si="22"/>
        <v>16186.09</v>
      </c>
      <c r="K59" s="4">
        <f t="shared" si="22"/>
        <v>89813.91</v>
      </c>
    </row>
    <row r="60" spans="1:126" x14ac:dyDescent="0.25">
      <c r="A60" s="6"/>
      <c r="B60" s="6"/>
      <c r="C60" s="40"/>
      <c r="D60" s="6"/>
      <c r="E60" s="49"/>
      <c r="F60" s="49"/>
      <c r="G60" s="49"/>
      <c r="H60" s="49"/>
      <c r="I60" s="49"/>
      <c r="J60" s="49"/>
      <c r="K60" s="49"/>
    </row>
    <row r="61" spans="1:126" x14ac:dyDescent="0.25">
      <c r="A61" s="6" t="s">
        <v>476</v>
      </c>
      <c r="B61" s="6"/>
      <c r="C61" s="40"/>
      <c r="D61" s="6"/>
      <c r="E61" s="49"/>
      <c r="F61" s="49"/>
      <c r="G61" s="49"/>
      <c r="H61" s="49"/>
      <c r="I61" s="49"/>
      <c r="J61" s="49"/>
      <c r="K61" s="49"/>
    </row>
    <row r="62" spans="1:126" x14ac:dyDescent="0.25">
      <c r="A62" s="61" t="s">
        <v>354</v>
      </c>
      <c r="B62" s="61" t="s">
        <v>124</v>
      </c>
      <c r="C62" s="69" t="s">
        <v>425</v>
      </c>
      <c r="D62" s="61" t="s">
        <v>286</v>
      </c>
      <c r="E62" s="70">
        <v>74000</v>
      </c>
      <c r="F62" s="70"/>
      <c r="G62" s="70">
        <v>6121.2</v>
      </c>
      <c r="H62" s="70">
        <v>2249.6</v>
      </c>
      <c r="I62" s="70">
        <v>25</v>
      </c>
      <c r="J62" s="70">
        <v>10519.6</v>
      </c>
      <c r="K62" s="70">
        <v>63480.4</v>
      </c>
    </row>
    <row r="63" spans="1:126" s="5" customFormat="1" x14ac:dyDescent="0.25">
      <c r="A63" s="2" t="s">
        <v>13</v>
      </c>
      <c r="B63" s="2">
        <v>1</v>
      </c>
      <c r="C63" s="36"/>
      <c r="D63" s="2"/>
      <c r="E63" s="84">
        <f>E62</f>
        <v>74000</v>
      </c>
      <c r="F63" s="84"/>
      <c r="G63" s="84">
        <f>G62</f>
        <v>6121.2</v>
      </c>
      <c r="H63" s="84">
        <f>H62</f>
        <v>2249.6</v>
      </c>
      <c r="I63" s="84">
        <f>I62</f>
        <v>25</v>
      </c>
      <c r="J63" s="84">
        <f>J62</f>
        <v>10519.6</v>
      </c>
      <c r="K63" s="84">
        <f>K62</f>
        <v>63480.4</v>
      </c>
    </row>
    <row r="64" spans="1:126" s="5" customFormat="1" x14ac:dyDescent="0.25">
      <c r="A64" s="2"/>
      <c r="B64" s="2"/>
      <c r="C64" s="36"/>
      <c r="D64" s="2"/>
      <c r="E64" s="84"/>
      <c r="F64" s="84"/>
      <c r="G64" s="84"/>
      <c r="H64" s="84"/>
      <c r="I64" s="84"/>
      <c r="J64" s="84"/>
      <c r="K64" s="84"/>
    </row>
    <row r="65" spans="1:126" s="61" customFormat="1" x14ac:dyDescent="0.25">
      <c r="A65" s="10" t="s">
        <v>210</v>
      </c>
      <c r="B65" s="10"/>
      <c r="C65" s="43"/>
      <c r="D65" s="12"/>
      <c r="E65" s="10"/>
      <c r="F65" s="10"/>
      <c r="G65" s="10"/>
      <c r="H65" s="10"/>
      <c r="I65" s="10"/>
      <c r="J65" s="10"/>
      <c r="K65" s="10"/>
    </row>
    <row r="66" spans="1:126" s="2" customFormat="1" x14ac:dyDescent="0.25">
      <c r="A66" s="5" t="s">
        <v>288</v>
      </c>
      <c r="B66" t="s">
        <v>381</v>
      </c>
      <c r="C66" s="32" t="s">
        <v>426</v>
      </c>
      <c r="D66" t="s">
        <v>286</v>
      </c>
      <c r="E66" s="1">
        <v>35000</v>
      </c>
      <c r="F66" s="1">
        <f>E66*0.0287</f>
        <v>1004.5</v>
      </c>
      <c r="G66" s="1">
        <v>0</v>
      </c>
      <c r="H66" s="1">
        <f>E66*0.0304</f>
        <v>1064</v>
      </c>
      <c r="I66" s="1">
        <v>25</v>
      </c>
      <c r="J66" s="1">
        <f>F66+G66+H66+I66</f>
        <v>2093.5</v>
      </c>
      <c r="K66" s="1">
        <f>E66-J66</f>
        <v>32906.5</v>
      </c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  <c r="CL66" s="6"/>
      <c r="CM66" s="6"/>
      <c r="CN66" s="6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  <c r="DT66" s="6"/>
      <c r="DU66" s="6"/>
      <c r="DV66" s="6"/>
    </row>
    <row r="67" spans="1:126" s="2" customFormat="1" x14ac:dyDescent="0.25">
      <c r="A67" s="5" t="s">
        <v>9</v>
      </c>
      <c r="B67" t="s">
        <v>10</v>
      </c>
      <c r="C67" s="32" t="s">
        <v>425</v>
      </c>
      <c r="D67" t="s">
        <v>286</v>
      </c>
      <c r="E67" s="1">
        <v>32000</v>
      </c>
      <c r="F67" s="1">
        <v>918.4</v>
      </c>
      <c r="G67" s="1">
        <v>0</v>
      </c>
      <c r="H67" s="1">
        <v>972.8</v>
      </c>
      <c r="I67" s="1">
        <v>1375.12</v>
      </c>
      <c r="J67" s="1">
        <v>3266.32</v>
      </c>
      <c r="K67" s="1">
        <v>28733.68</v>
      </c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</row>
    <row r="68" spans="1:126" x14ac:dyDescent="0.25">
      <c r="A68" s="5" t="s">
        <v>438</v>
      </c>
      <c r="B68" t="s">
        <v>439</v>
      </c>
      <c r="C68" s="32" t="s">
        <v>425</v>
      </c>
      <c r="D68" t="s">
        <v>286</v>
      </c>
      <c r="E68" s="1">
        <v>44000</v>
      </c>
      <c r="F68" s="1">
        <v>1262.8</v>
      </c>
      <c r="G68" s="1">
        <v>650.15</v>
      </c>
      <c r="H68" s="1">
        <v>1337.6</v>
      </c>
      <c r="I68" s="1">
        <v>2845.24</v>
      </c>
      <c r="J68" s="1">
        <v>6049.79</v>
      </c>
      <c r="K68" s="1">
        <v>37952.21</v>
      </c>
    </row>
    <row r="69" spans="1:126" x14ac:dyDescent="0.25">
      <c r="A69" s="5" t="s">
        <v>213</v>
      </c>
      <c r="B69" t="s">
        <v>248</v>
      </c>
      <c r="C69" s="32" t="s">
        <v>426</v>
      </c>
      <c r="D69" t="s">
        <v>284</v>
      </c>
      <c r="E69" s="1">
        <v>40000</v>
      </c>
      <c r="F69" s="1">
        <f t="shared" ref="F69:F73" si="23">E69*0.0287</f>
        <v>1148</v>
      </c>
      <c r="G69" s="1">
        <v>442.65</v>
      </c>
      <c r="H69" s="1">
        <f t="shared" ref="H69:H73" si="24">E69*0.0304</f>
        <v>1216</v>
      </c>
      <c r="I69" s="1">
        <v>2075</v>
      </c>
      <c r="J69" s="1">
        <v>4881.6499999999996</v>
      </c>
      <c r="K69" s="1">
        <f>E69-J69</f>
        <v>35118.35</v>
      </c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</row>
    <row r="70" spans="1:126" x14ac:dyDescent="0.25">
      <c r="A70" s="5" t="s">
        <v>214</v>
      </c>
      <c r="B70" t="s">
        <v>215</v>
      </c>
      <c r="C70" s="32" t="s">
        <v>425</v>
      </c>
      <c r="D70" t="s">
        <v>284</v>
      </c>
      <c r="E70" s="1">
        <v>58000</v>
      </c>
      <c r="F70" s="1">
        <f t="shared" si="23"/>
        <v>1664.6</v>
      </c>
      <c r="G70" s="1">
        <v>2634.27</v>
      </c>
      <c r="H70" s="1">
        <f t="shared" si="24"/>
        <v>1763.2</v>
      </c>
      <c r="I70" s="1">
        <v>3265.24</v>
      </c>
      <c r="J70" s="1">
        <v>9271.08</v>
      </c>
      <c r="K70" s="1">
        <f>E70-J70</f>
        <v>48728.92</v>
      </c>
    </row>
    <row r="71" spans="1:126" x14ac:dyDescent="0.25">
      <c r="A71" s="5" t="s">
        <v>349</v>
      </c>
      <c r="B71" s="21" t="s">
        <v>348</v>
      </c>
      <c r="C71" s="32" t="s">
        <v>426</v>
      </c>
      <c r="D71" s="16" t="s">
        <v>286</v>
      </c>
      <c r="E71" s="1">
        <v>36000</v>
      </c>
      <c r="F71" s="1">
        <f t="shared" si="23"/>
        <v>1033.2</v>
      </c>
      <c r="G71" s="1">
        <v>0</v>
      </c>
      <c r="H71" s="1">
        <f t="shared" si="24"/>
        <v>1094.4000000000001</v>
      </c>
      <c r="I71" s="1">
        <v>187</v>
      </c>
      <c r="J71" s="1">
        <f t="shared" ref="J71:J73" si="25">F71+G71+H71+I71</f>
        <v>2314.6</v>
      </c>
      <c r="K71" s="1">
        <f>+E71-J71</f>
        <v>33685.4</v>
      </c>
    </row>
    <row r="72" spans="1:126" x14ac:dyDescent="0.25">
      <c r="A72" s="5" t="s">
        <v>287</v>
      </c>
      <c r="B72" t="s">
        <v>216</v>
      </c>
      <c r="C72" s="32" t="s">
        <v>426</v>
      </c>
      <c r="D72" t="s">
        <v>286</v>
      </c>
      <c r="E72" s="1">
        <v>28350</v>
      </c>
      <c r="F72" s="1">
        <f t="shared" si="23"/>
        <v>813.65</v>
      </c>
      <c r="G72" s="1">
        <v>0</v>
      </c>
      <c r="H72" s="1">
        <f t="shared" si="24"/>
        <v>861.84</v>
      </c>
      <c r="I72" s="1">
        <v>1434</v>
      </c>
      <c r="J72" s="1">
        <v>3109.49</v>
      </c>
      <c r="K72" s="1">
        <f t="shared" ref="K72:K76" si="26">E72-J72</f>
        <v>25240.51</v>
      </c>
    </row>
    <row r="73" spans="1:126" x14ac:dyDescent="0.25">
      <c r="A73" s="5" t="s">
        <v>303</v>
      </c>
      <c r="B73" t="s">
        <v>302</v>
      </c>
      <c r="C73" s="32" t="s">
        <v>425</v>
      </c>
      <c r="D73" t="s">
        <v>286</v>
      </c>
      <c r="E73" s="1">
        <v>61000</v>
      </c>
      <c r="F73" s="1">
        <f t="shared" si="23"/>
        <v>1750.7</v>
      </c>
      <c r="G73" s="1">
        <v>3674.86</v>
      </c>
      <c r="H73" s="1">
        <f t="shared" si="24"/>
        <v>1854.4</v>
      </c>
      <c r="I73" s="1">
        <v>25</v>
      </c>
      <c r="J73" s="1">
        <f t="shared" si="25"/>
        <v>7304.96</v>
      </c>
      <c r="K73" s="1">
        <f t="shared" si="26"/>
        <v>53695.040000000001</v>
      </c>
    </row>
    <row r="74" spans="1:126" x14ac:dyDescent="0.25">
      <c r="A74" s="5" t="s">
        <v>239</v>
      </c>
      <c r="B74" t="s">
        <v>240</v>
      </c>
      <c r="C74" s="32" t="s">
        <v>426</v>
      </c>
      <c r="D74" t="s">
        <v>286</v>
      </c>
      <c r="E74" s="1">
        <v>50000</v>
      </c>
      <c r="F74" s="1">
        <f t="shared" ref="F74:F75" si="27">E74*0.0287</f>
        <v>1435</v>
      </c>
      <c r="G74" s="1">
        <v>1854</v>
      </c>
      <c r="H74" s="1">
        <f t="shared" ref="H74:H75" si="28">E74*0.0304</f>
        <v>1520</v>
      </c>
      <c r="I74" s="1">
        <v>25</v>
      </c>
      <c r="J74" s="1">
        <f t="shared" ref="J74" si="29">F74+G74+H74+I74</f>
        <v>4834</v>
      </c>
      <c r="K74" s="1">
        <f t="shared" ref="K74:K75" si="30">E74-J74</f>
        <v>45166</v>
      </c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</row>
    <row r="75" spans="1:126" x14ac:dyDescent="0.25">
      <c r="A75" s="5" t="s">
        <v>433</v>
      </c>
      <c r="B75" t="s">
        <v>140</v>
      </c>
      <c r="C75" s="32" t="s">
        <v>425</v>
      </c>
      <c r="D75" t="s">
        <v>286</v>
      </c>
      <c r="E75" s="1">
        <v>49000</v>
      </c>
      <c r="F75" s="1">
        <f t="shared" si="27"/>
        <v>1406.3</v>
      </c>
      <c r="G75" s="1">
        <v>1712.87</v>
      </c>
      <c r="H75" s="1">
        <f t="shared" si="28"/>
        <v>1489.6</v>
      </c>
      <c r="I75" s="1">
        <v>277.5</v>
      </c>
      <c r="J75" s="1">
        <v>4886.2700000000004</v>
      </c>
      <c r="K75" s="1">
        <f t="shared" si="30"/>
        <v>44113.73</v>
      </c>
    </row>
    <row r="76" spans="1:126" x14ac:dyDescent="0.25">
      <c r="A76" s="5" t="s">
        <v>384</v>
      </c>
      <c r="B76" t="s">
        <v>374</v>
      </c>
      <c r="C76" s="32" t="s">
        <v>425</v>
      </c>
      <c r="D76" t="s">
        <v>286</v>
      </c>
      <c r="E76" s="1">
        <v>133000</v>
      </c>
      <c r="F76" s="1">
        <v>3817.1</v>
      </c>
      <c r="G76" s="1">
        <v>19867.79</v>
      </c>
      <c r="H76" s="1">
        <v>4043.2</v>
      </c>
      <c r="I76" s="1">
        <v>1355</v>
      </c>
      <c r="J76" s="1">
        <v>29083.09</v>
      </c>
      <c r="K76" s="1">
        <f t="shared" si="26"/>
        <v>103916.91</v>
      </c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</row>
    <row r="77" spans="1:126" x14ac:dyDescent="0.25">
      <c r="A77" s="3" t="s">
        <v>13</v>
      </c>
      <c r="B77" s="3">
        <v>11</v>
      </c>
      <c r="C77" s="34"/>
      <c r="D77" s="3"/>
      <c r="E77" s="4">
        <f t="shared" ref="E77:K77" si="31">SUM(E66:E76)</f>
        <v>566350</v>
      </c>
      <c r="F77" s="4">
        <f t="shared" si="31"/>
        <v>16254.25</v>
      </c>
      <c r="G77" s="4">
        <f t="shared" si="31"/>
        <v>30836.59</v>
      </c>
      <c r="H77" s="4">
        <f t="shared" si="31"/>
        <v>17217.04</v>
      </c>
      <c r="I77" s="4">
        <f t="shared" si="31"/>
        <v>12889.1</v>
      </c>
      <c r="J77" s="4">
        <f t="shared" si="31"/>
        <v>77094.75</v>
      </c>
      <c r="K77" s="4">
        <f t="shared" si="31"/>
        <v>489257.25</v>
      </c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</row>
    <row r="78" spans="1:126" x14ac:dyDescent="0.25"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</row>
    <row r="79" spans="1:126" x14ac:dyDescent="0.25">
      <c r="A79" s="10" t="s">
        <v>395</v>
      </c>
      <c r="B79" s="10"/>
      <c r="C79" s="36"/>
      <c r="D79" s="12"/>
      <c r="E79" s="10"/>
      <c r="F79" s="10"/>
      <c r="G79" s="10"/>
      <c r="H79" s="10"/>
      <c r="I79" s="10"/>
      <c r="J79" s="10"/>
      <c r="K79" s="10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</row>
    <row r="80" spans="1:126" x14ac:dyDescent="0.25">
      <c r="A80" s="52" t="s">
        <v>219</v>
      </c>
      <c r="B80" s="52" t="s">
        <v>117</v>
      </c>
      <c r="C80" s="43" t="s">
        <v>425</v>
      </c>
      <c r="D80" s="52" t="s">
        <v>286</v>
      </c>
      <c r="E80" s="55">
        <v>51000</v>
      </c>
      <c r="F80" s="52"/>
      <c r="G80" s="54">
        <v>1995.14</v>
      </c>
      <c r="H80" s="55">
        <v>1550.4</v>
      </c>
      <c r="I80" s="55">
        <v>25</v>
      </c>
      <c r="J80" s="55">
        <v>5034.24</v>
      </c>
      <c r="K80" s="55">
        <v>45965.760000000002</v>
      </c>
    </row>
    <row r="81" spans="1:126" x14ac:dyDescent="0.25">
      <c r="A81" s="3" t="s">
        <v>13</v>
      </c>
      <c r="B81" s="3">
        <v>1</v>
      </c>
      <c r="C81" s="34"/>
      <c r="D81" s="3"/>
      <c r="E81" s="4">
        <f>E80</f>
        <v>51000</v>
      </c>
      <c r="F81" s="4" t="e">
        <f>SUM(#REF!)</f>
        <v>#REF!</v>
      </c>
      <c r="G81" s="4">
        <f>G80</f>
        <v>1995.14</v>
      </c>
      <c r="H81" s="4">
        <f>H80</f>
        <v>1550.4</v>
      </c>
      <c r="I81" s="4">
        <f>I80</f>
        <v>25</v>
      </c>
      <c r="J81" s="4">
        <f>J80</f>
        <v>5034.24</v>
      </c>
      <c r="K81" s="4">
        <f>K80</f>
        <v>45965.760000000002</v>
      </c>
    </row>
    <row r="83" spans="1:126" s="14" customFormat="1" x14ac:dyDescent="0.25">
      <c r="A83" s="10" t="s">
        <v>396</v>
      </c>
      <c r="B83" s="10"/>
      <c r="C83" s="36"/>
      <c r="D83" s="12"/>
      <c r="E83" s="10"/>
      <c r="F83" s="10"/>
      <c r="G83" s="10"/>
      <c r="H83" s="10"/>
      <c r="I83" s="10"/>
      <c r="J83" s="10"/>
      <c r="K83" s="10"/>
      <c r="L83" s="61"/>
      <c r="M83" s="61"/>
      <c r="N83" s="61"/>
      <c r="O83" s="61"/>
      <c r="P83" s="61"/>
      <c r="Q83" s="61"/>
      <c r="R83" s="61"/>
      <c r="S83" s="61"/>
      <c r="T83" s="61"/>
      <c r="U83" s="61"/>
      <c r="V83" s="61"/>
      <c r="W83" s="61"/>
      <c r="X83" s="61"/>
      <c r="Y83" s="61"/>
      <c r="Z83" s="61"/>
      <c r="AA83" s="61"/>
      <c r="AB83" s="61"/>
      <c r="AC83" s="61"/>
      <c r="AD83" s="61"/>
      <c r="AE83" s="61"/>
      <c r="AF83" s="61"/>
      <c r="AG83" s="61"/>
      <c r="AH83" s="61"/>
      <c r="AI83" s="61"/>
      <c r="AJ83" s="61"/>
      <c r="AK83" s="61"/>
      <c r="AL83" s="61"/>
      <c r="AM83" s="61"/>
      <c r="AN83" s="61"/>
      <c r="AO83" s="61"/>
      <c r="AP83" s="61"/>
      <c r="AQ83" s="61"/>
      <c r="AR83" s="61"/>
      <c r="AS83" s="61"/>
      <c r="AT83" s="61"/>
      <c r="AU83" s="61"/>
      <c r="AV83" s="61"/>
      <c r="AW83" s="61"/>
      <c r="AX83" s="61"/>
      <c r="AY83" s="61"/>
      <c r="AZ83" s="61"/>
      <c r="BA83" s="61"/>
      <c r="BB83" s="61"/>
      <c r="BC83" s="61"/>
      <c r="BD83" s="61"/>
      <c r="BE83" s="61"/>
      <c r="BF83" s="61"/>
      <c r="BG83" s="61"/>
      <c r="BH83" s="61"/>
      <c r="BI83" s="61"/>
      <c r="BJ83" s="61"/>
      <c r="BK83" s="61"/>
      <c r="BL83" s="61"/>
      <c r="BM83" s="61"/>
      <c r="BN83" s="61"/>
      <c r="BO83" s="61"/>
      <c r="BP83" s="61"/>
      <c r="BQ83" s="61"/>
      <c r="BR83" s="61"/>
      <c r="BS83" s="61"/>
      <c r="BT83" s="61"/>
      <c r="BU83" s="61"/>
      <c r="BV83" s="61"/>
      <c r="BW83" s="61"/>
      <c r="BX83" s="61"/>
      <c r="BY83" s="61"/>
      <c r="BZ83" s="61"/>
      <c r="CA83" s="61"/>
      <c r="CB83" s="61"/>
      <c r="CC83" s="61"/>
      <c r="CD83" s="61"/>
      <c r="CE83" s="61"/>
      <c r="CF83" s="61"/>
      <c r="CG83" s="61"/>
      <c r="CH83" s="61"/>
      <c r="CI83" s="61"/>
      <c r="CJ83" s="61"/>
      <c r="CK83" s="61"/>
      <c r="CL83" s="61"/>
      <c r="CM83" s="61"/>
      <c r="CN83" s="61"/>
      <c r="CO83" s="61"/>
      <c r="CP83" s="61"/>
      <c r="CQ83" s="61"/>
      <c r="CR83" s="61"/>
      <c r="CS83" s="61"/>
      <c r="CT83" s="61"/>
      <c r="CU83" s="61"/>
      <c r="CV83" s="61"/>
      <c r="CW83" s="61"/>
      <c r="CX83" s="61"/>
      <c r="CY83" s="61"/>
      <c r="CZ83" s="61"/>
      <c r="DA83" s="61"/>
      <c r="DB83" s="61"/>
      <c r="DC83" s="61"/>
      <c r="DD83" s="61"/>
      <c r="DE83" s="61"/>
      <c r="DF83" s="61"/>
      <c r="DG83" s="61"/>
      <c r="DH83" s="61"/>
      <c r="DI83" s="61"/>
      <c r="DJ83" s="61"/>
      <c r="DK83" s="61"/>
      <c r="DL83" s="61"/>
      <c r="DM83" s="61"/>
      <c r="DN83" s="61"/>
      <c r="DO83" s="61"/>
      <c r="DP83" s="61"/>
      <c r="DQ83" s="61"/>
      <c r="DR83" s="61"/>
      <c r="DS83" s="61"/>
      <c r="DT83" s="61"/>
      <c r="DU83" s="61"/>
      <c r="DV83" s="61"/>
    </row>
    <row r="84" spans="1:126" x14ac:dyDescent="0.25">
      <c r="A84" t="s">
        <v>217</v>
      </c>
      <c r="B84" t="s">
        <v>218</v>
      </c>
      <c r="C84" s="32" t="s">
        <v>425</v>
      </c>
      <c r="D84" t="s">
        <v>286</v>
      </c>
      <c r="E84" s="1">
        <v>44000</v>
      </c>
      <c r="F84" s="1">
        <f>E84*0.0287</f>
        <v>1262.8</v>
      </c>
      <c r="G84" s="1">
        <v>1007.19</v>
      </c>
      <c r="H84" s="1">
        <f>E84*0.0304</f>
        <v>1337.6</v>
      </c>
      <c r="I84" s="1">
        <v>1245</v>
      </c>
      <c r="J84" s="1">
        <v>4852.59</v>
      </c>
      <c r="K84" s="1">
        <v>39147.410000000003</v>
      </c>
    </row>
    <row r="85" spans="1:126" x14ac:dyDescent="0.25">
      <c r="A85" t="s">
        <v>220</v>
      </c>
      <c r="B85" t="s">
        <v>218</v>
      </c>
      <c r="C85" s="32" t="s">
        <v>426</v>
      </c>
      <c r="D85" t="s">
        <v>284</v>
      </c>
      <c r="E85" s="1">
        <v>45000</v>
      </c>
      <c r="F85" s="1">
        <f t="shared" ref="F85:F88" si="32">E85*0.0287</f>
        <v>1291.5</v>
      </c>
      <c r="G85" s="1">
        <v>1148.33</v>
      </c>
      <c r="H85" s="1">
        <f t="shared" ref="H85:H90" si="33">E85*0.0304</f>
        <v>1368</v>
      </c>
      <c r="I85" s="1">
        <v>277.5</v>
      </c>
      <c r="J85" s="1">
        <f t="shared" ref="J85" si="34">F85+G85+H85+I85</f>
        <v>4085.33</v>
      </c>
      <c r="K85" s="1">
        <f t="shared" ref="K85" si="35">E85-J85</f>
        <v>40914.67</v>
      </c>
    </row>
    <row r="86" spans="1:126" x14ac:dyDescent="0.25">
      <c r="A86" t="s">
        <v>221</v>
      </c>
      <c r="B86" t="s">
        <v>17</v>
      </c>
      <c r="C86" s="32" t="s">
        <v>425</v>
      </c>
      <c r="D86" t="s">
        <v>284</v>
      </c>
      <c r="E86" s="1">
        <v>89500</v>
      </c>
      <c r="F86" s="1">
        <f t="shared" si="32"/>
        <v>2568.65</v>
      </c>
      <c r="G86" s="1">
        <v>9635.51</v>
      </c>
      <c r="H86" s="1">
        <f t="shared" si="33"/>
        <v>2720.8</v>
      </c>
      <c r="I86" s="1">
        <v>1637.5</v>
      </c>
      <c r="J86" s="1">
        <v>16562.46</v>
      </c>
      <c r="K86" s="1">
        <v>72937.539999999994</v>
      </c>
    </row>
    <row r="87" spans="1:126" x14ac:dyDescent="0.25">
      <c r="A87" s="17" t="s">
        <v>351</v>
      </c>
      <c r="B87" s="17" t="s">
        <v>302</v>
      </c>
      <c r="C87" s="37" t="s">
        <v>426</v>
      </c>
      <c r="D87" s="22" t="s">
        <v>286</v>
      </c>
      <c r="E87" s="1">
        <v>51000</v>
      </c>
      <c r="F87" s="1">
        <f t="shared" si="32"/>
        <v>1463.7</v>
      </c>
      <c r="G87" s="1">
        <v>1995.14</v>
      </c>
      <c r="H87" s="1">
        <f t="shared" si="33"/>
        <v>1550.4</v>
      </c>
      <c r="I87" s="1">
        <v>25</v>
      </c>
      <c r="J87" s="1">
        <f t="shared" ref="J87" si="36">+F87+G87+H87+I87</f>
        <v>5034.24</v>
      </c>
      <c r="K87" s="1">
        <f t="shared" ref="K87" si="37">E87-J87</f>
        <v>45965.760000000002</v>
      </c>
    </row>
    <row r="88" spans="1:126" x14ac:dyDescent="0.25">
      <c r="A88" s="17" t="s">
        <v>477</v>
      </c>
      <c r="B88" s="17" t="s">
        <v>478</v>
      </c>
      <c r="C88" s="37" t="s">
        <v>426</v>
      </c>
      <c r="D88" s="22" t="s">
        <v>286</v>
      </c>
      <c r="E88" s="1">
        <v>44000</v>
      </c>
      <c r="F88" s="1">
        <f t="shared" si="32"/>
        <v>1262.8</v>
      </c>
      <c r="G88" s="1">
        <v>1007.19</v>
      </c>
      <c r="H88" s="1">
        <f t="shared" si="33"/>
        <v>1337.6</v>
      </c>
      <c r="I88" s="1">
        <v>25</v>
      </c>
      <c r="J88" s="1">
        <v>3632.59</v>
      </c>
      <c r="K88" s="1">
        <v>40367.410000000003</v>
      </c>
    </row>
    <row r="89" spans="1:126" x14ac:dyDescent="0.25">
      <c r="A89" s="17" t="s">
        <v>479</v>
      </c>
      <c r="B89" s="17" t="s">
        <v>478</v>
      </c>
      <c r="C89" s="37" t="s">
        <v>425</v>
      </c>
      <c r="D89" s="22" t="s">
        <v>286</v>
      </c>
      <c r="E89" s="1">
        <v>44000</v>
      </c>
      <c r="G89" s="1">
        <v>1007.19</v>
      </c>
      <c r="H89" s="1">
        <f t="shared" si="33"/>
        <v>1337.6</v>
      </c>
      <c r="I89" s="1">
        <v>25</v>
      </c>
      <c r="J89" s="1">
        <v>3632.59</v>
      </c>
      <c r="K89" s="1">
        <v>40367.410000000003</v>
      </c>
    </row>
    <row r="90" spans="1:126" s="14" customFormat="1" x14ac:dyDescent="0.25">
      <c r="A90" s="17" t="s">
        <v>480</v>
      </c>
      <c r="B90" s="17" t="s">
        <v>478</v>
      </c>
      <c r="C90" s="37" t="s">
        <v>426</v>
      </c>
      <c r="D90" s="22" t="s">
        <v>286</v>
      </c>
      <c r="E90" s="1">
        <v>44000</v>
      </c>
      <c r="F90" s="1"/>
      <c r="G90" s="1">
        <v>1007.19</v>
      </c>
      <c r="H90" s="1">
        <f t="shared" si="33"/>
        <v>1337.6</v>
      </c>
      <c r="I90" s="1">
        <v>25</v>
      </c>
      <c r="J90" s="1">
        <v>3632.59</v>
      </c>
      <c r="K90" s="1">
        <v>40367.410000000003</v>
      </c>
    </row>
    <row r="91" spans="1:126" s="14" customFormat="1" x14ac:dyDescent="0.25">
      <c r="A91" s="3" t="s">
        <v>13</v>
      </c>
      <c r="B91" s="3">
        <v>7</v>
      </c>
      <c r="C91" s="34"/>
      <c r="D91" s="3"/>
      <c r="E91" s="4">
        <f>SUM(E84:E87)+E88+E89+E90</f>
        <v>361500</v>
      </c>
      <c r="F91" s="4">
        <f>SUM(F84:F88)</f>
        <v>7849.45</v>
      </c>
      <c r="G91" s="4">
        <f>SUM(G84:G90)</f>
        <v>16807.740000000002</v>
      </c>
      <c r="H91" s="4">
        <f>SUM(H84:H90)</f>
        <v>10989.6</v>
      </c>
      <c r="I91" s="4">
        <f>SUM(I84:I90)</f>
        <v>3260</v>
      </c>
      <c r="J91" s="4">
        <f>SUM(J84:J90)</f>
        <v>41432.39</v>
      </c>
      <c r="K91" s="4">
        <f>SUM(K84:K90)</f>
        <v>320067.61</v>
      </c>
    </row>
    <row r="92" spans="1:126" s="14" customFormat="1" x14ac:dyDescent="0.25">
      <c r="A92"/>
      <c r="B92"/>
      <c r="C92" s="32"/>
      <c r="D92"/>
      <c r="E92" s="1"/>
      <c r="F92" s="1"/>
      <c r="G92" s="1"/>
      <c r="H92" s="1"/>
      <c r="I92" s="1"/>
      <c r="J92" s="1"/>
      <c r="K92" s="1"/>
    </row>
    <row r="93" spans="1:126" s="14" customFormat="1" x14ac:dyDescent="0.25">
      <c r="A93" s="85" t="s">
        <v>227</v>
      </c>
      <c r="B93" s="85"/>
      <c r="C93" s="85"/>
      <c r="D93" s="85"/>
      <c r="E93" s="85"/>
      <c r="F93" s="85"/>
      <c r="G93" s="85"/>
      <c r="H93" s="85"/>
      <c r="I93" s="85"/>
      <c r="J93" s="85"/>
      <c r="K93" s="85"/>
    </row>
    <row r="94" spans="1:126" x14ac:dyDescent="0.25">
      <c r="A94" t="s">
        <v>366</v>
      </c>
      <c r="B94" s="21" t="s">
        <v>21</v>
      </c>
      <c r="C94" s="32" t="s">
        <v>425</v>
      </c>
      <c r="D94" t="s">
        <v>286</v>
      </c>
      <c r="E94" s="1">
        <v>27500</v>
      </c>
      <c r="F94" s="1">
        <f>E94*0.0287</f>
        <v>789.25</v>
      </c>
      <c r="G94" s="1">
        <v>0</v>
      </c>
      <c r="H94" s="1">
        <f>E94*0.0304</f>
        <v>836</v>
      </c>
      <c r="I94" s="1">
        <v>1277.5</v>
      </c>
      <c r="J94" s="1">
        <f>H94+F94+G94+I94</f>
        <v>2902.75</v>
      </c>
      <c r="K94" s="1">
        <f>E94-J94</f>
        <v>24597.25</v>
      </c>
    </row>
    <row r="95" spans="1:126" x14ac:dyDescent="0.25">
      <c r="A95" s="3" t="s">
        <v>13</v>
      </c>
      <c r="B95" s="3">
        <v>1</v>
      </c>
      <c r="C95" s="34"/>
      <c r="D95" s="3"/>
      <c r="E95" s="4">
        <f t="shared" ref="E95:K95" si="38">SUM(E94:E94)</f>
        <v>27500</v>
      </c>
      <c r="F95" s="4">
        <f t="shared" si="38"/>
        <v>789.25</v>
      </c>
      <c r="G95" s="4">
        <f t="shared" si="38"/>
        <v>0</v>
      </c>
      <c r="H95" s="4">
        <f t="shared" si="38"/>
        <v>836</v>
      </c>
      <c r="I95" s="4">
        <f t="shared" si="38"/>
        <v>1277.5</v>
      </c>
      <c r="J95" s="4">
        <f t="shared" si="38"/>
        <v>2902.75</v>
      </c>
      <c r="K95" s="4">
        <f t="shared" si="38"/>
        <v>24597.25</v>
      </c>
    </row>
    <row r="96" spans="1:126" x14ac:dyDescent="0.25">
      <c r="L96"/>
      <c r="M96"/>
      <c r="N96"/>
      <c r="O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</row>
    <row r="97" spans="1:126" x14ac:dyDescent="0.25">
      <c r="A97" s="85" t="s">
        <v>64</v>
      </c>
      <c r="B97" s="85"/>
      <c r="C97" s="85"/>
      <c r="D97" s="85"/>
      <c r="E97" s="85"/>
      <c r="F97" s="85"/>
      <c r="G97" s="85"/>
      <c r="H97" s="85"/>
      <c r="I97" s="85"/>
      <c r="J97" s="85"/>
      <c r="K97" s="85"/>
      <c r="L97"/>
      <c r="M97"/>
      <c r="N97"/>
      <c r="O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</row>
    <row r="98" spans="1:126" x14ac:dyDescent="0.25">
      <c r="A98" t="s">
        <v>65</v>
      </c>
      <c r="B98" t="s">
        <v>440</v>
      </c>
      <c r="C98" s="32" t="s">
        <v>425</v>
      </c>
      <c r="D98" t="s">
        <v>284</v>
      </c>
      <c r="E98" s="1">
        <v>45000</v>
      </c>
      <c r="F98" s="1">
        <f t="shared" ref="F98:F100" si="39">E98*0.0287</f>
        <v>1291.5</v>
      </c>
      <c r="G98" s="1">
        <v>1411.59</v>
      </c>
      <c r="H98" s="1">
        <f t="shared" ref="H98:H100" si="40">E98*0.0304</f>
        <v>1368</v>
      </c>
      <c r="I98" s="1">
        <v>2525.2399999999998</v>
      </c>
      <c r="J98" s="1">
        <v>6248.03</v>
      </c>
      <c r="K98" s="1">
        <f t="shared" ref="K98" si="41">E98-J98</f>
        <v>38751.97</v>
      </c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</row>
    <row r="99" spans="1:126" x14ac:dyDescent="0.25">
      <c r="A99" t="s">
        <v>66</v>
      </c>
      <c r="B99" t="s">
        <v>440</v>
      </c>
      <c r="C99" s="32" t="s">
        <v>425</v>
      </c>
      <c r="D99" t="s">
        <v>284</v>
      </c>
      <c r="E99" s="1">
        <v>76000</v>
      </c>
      <c r="F99" s="1">
        <f t="shared" si="39"/>
        <v>2181.1999999999998</v>
      </c>
      <c r="G99" s="1">
        <v>6497.56</v>
      </c>
      <c r="H99" s="1">
        <f t="shared" si="40"/>
        <v>2310.4</v>
      </c>
      <c r="I99" s="1">
        <v>145</v>
      </c>
      <c r="J99" s="1">
        <f>F99+G99+H99+I99</f>
        <v>11134.16</v>
      </c>
      <c r="K99" s="1">
        <f>E99-J99</f>
        <v>64865.84</v>
      </c>
    </row>
    <row r="100" spans="1:126" x14ac:dyDescent="0.25">
      <c r="A100" t="s">
        <v>268</v>
      </c>
      <c r="B100" t="s">
        <v>440</v>
      </c>
      <c r="C100" s="32" t="s">
        <v>426</v>
      </c>
      <c r="D100" t="s">
        <v>286</v>
      </c>
      <c r="E100" s="1">
        <v>44000</v>
      </c>
      <c r="F100" s="1">
        <f t="shared" si="39"/>
        <v>1262.8</v>
      </c>
      <c r="G100" s="1">
        <v>1007.19</v>
      </c>
      <c r="H100" s="1">
        <f t="shared" si="40"/>
        <v>1337.6</v>
      </c>
      <c r="I100" s="1">
        <v>375.8</v>
      </c>
      <c r="J100" s="1">
        <v>3989.29</v>
      </c>
      <c r="K100" s="1">
        <v>40010.71</v>
      </c>
    </row>
    <row r="101" spans="1:126" x14ac:dyDescent="0.25">
      <c r="A101" s="3" t="s">
        <v>13</v>
      </c>
      <c r="B101" s="3">
        <v>3</v>
      </c>
      <c r="C101" s="34"/>
      <c r="D101" s="3"/>
      <c r="E101" s="4">
        <f t="shared" ref="E101:K101" si="42">SUM(E98:E100)</f>
        <v>165000</v>
      </c>
      <c r="F101" s="4">
        <f t="shared" si="42"/>
        <v>4735.5</v>
      </c>
      <c r="G101" s="4">
        <f t="shared" si="42"/>
        <v>8916.34</v>
      </c>
      <c r="H101" s="4">
        <f t="shared" si="42"/>
        <v>5016</v>
      </c>
      <c r="I101" s="4">
        <f t="shared" si="42"/>
        <v>3046.04</v>
      </c>
      <c r="J101" s="4">
        <f t="shared" si="42"/>
        <v>21371.48</v>
      </c>
      <c r="K101" s="4">
        <f t="shared" si="42"/>
        <v>143628.51999999999</v>
      </c>
    </row>
    <row r="103" spans="1:126" x14ac:dyDescent="0.25">
      <c r="A103" s="85" t="s">
        <v>397</v>
      </c>
      <c r="B103" s="85"/>
      <c r="C103" s="85"/>
      <c r="D103" s="85"/>
      <c r="E103" s="85"/>
      <c r="F103" s="85"/>
      <c r="G103" s="85"/>
      <c r="H103" s="85"/>
      <c r="I103" s="85"/>
      <c r="J103" s="85"/>
      <c r="K103" s="85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</row>
    <row r="104" spans="1:126" x14ac:dyDescent="0.25">
      <c r="A104" s="17" t="s">
        <v>352</v>
      </c>
      <c r="B104" s="17" t="s">
        <v>382</v>
      </c>
      <c r="C104" s="37" t="s">
        <v>425</v>
      </c>
      <c r="D104" s="22" t="s">
        <v>286</v>
      </c>
      <c r="E104" s="1">
        <v>44000</v>
      </c>
      <c r="F104" s="1">
        <f>E104*0.0287</f>
        <v>1262.8</v>
      </c>
      <c r="G104" s="1">
        <v>1007.19</v>
      </c>
      <c r="H104" s="1">
        <f>E104*0.0304</f>
        <v>1337.6</v>
      </c>
      <c r="I104" s="1">
        <v>1295</v>
      </c>
      <c r="J104" s="1">
        <v>4902.59</v>
      </c>
      <c r="K104" s="1">
        <v>39097.410000000003</v>
      </c>
    </row>
    <row r="105" spans="1:126" x14ac:dyDescent="0.25">
      <c r="A105" t="s">
        <v>30</v>
      </c>
      <c r="B105" t="s">
        <v>334</v>
      </c>
      <c r="C105" s="32" t="s">
        <v>425</v>
      </c>
      <c r="D105" t="s">
        <v>284</v>
      </c>
      <c r="E105" s="1">
        <v>89500</v>
      </c>
      <c r="F105" s="1">
        <f t="shared" ref="F105" si="43">E105*0.0287</f>
        <v>2568.65</v>
      </c>
      <c r="G105" s="1">
        <v>9297.98</v>
      </c>
      <c r="H105" s="1">
        <f t="shared" ref="H105" si="44">E105*0.0304</f>
        <v>2720.8</v>
      </c>
      <c r="I105" s="1">
        <v>9749.26</v>
      </c>
      <c r="J105" s="1">
        <v>24336.69</v>
      </c>
      <c r="K105" s="1">
        <v>65163.31</v>
      </c>
    </row>
    <row r="106" spans="1:126" x14ac:dyDescent="0.25">
      <c r="A106" t="s">
        <v>267</v>
      </c>
      <c r="B106" t="s">
        <v>117</v>
      </c>
      <c r="C106" s="32" t="s">
        <v>425</v>
      </c>
      <c r="D106" t="s">
        <v>286</v>
      </c>
      <c r="E106" s="1">
        <v>66000</v>
      </c>
      <c r="F106" s="1">
        <f>E106*0.0287</f>
        <v>1894.2</v>
      </c>
      <c r="G106" s="1">
        <v>4615.76</v>
      </c>
      <c r="H106" s="1">
        <f>E106*0.0304</f>
        <v>2006.4</v>
      </c>
      <c r="I106" s="1">
        <v>6474.14</v>
      </c>
      <c r="J106" s="1">
        <v>14990.5</v>
      </c>
      <c r="K106" s="1">
        <v>51009.5</v>
      </c>
    </row>
    <row r="107" spans="1:126" s="14" customFormat="1" x14ac:dyDescent="0.25">
      <c r="A107" t="s">
        <v>228</v>
      </c>
      <c r="B107" t="s">
        <v>382</v>
      </c>
      <c r="C107" s="32" t="s">
        <v>425</v>
      </c>
      <c r="D107" t="s">
        <v>284</v>
      </c>
      <c r="E107" s="1">
        <v>44000</v>
      </c>
      <c r="F107" s="1"/>
      <c r="G107" s="1">
        <v>1007.19</v>
      </c>
      <c r="H107" s="1">
        <v>1337.6</v>
      </c>
      <c r="I107" s="1">
        <v>25</v>
      </c>
      <c r="J107" s="1">
        <v>3632.59</v>
      </c>
      <c r="K107" s="1">
        <v>40367.410000000003</v>
      </c>
    </row>
    <row r="108" spans="1:126" x14ac:dyDescent="0.25">
      <c r="A108" s="3" t="s">
        <v>13</v>
      </c>
      <c r="B108" s="3">
        <v>4</v>
      </c>
      <c r="C108" s="34"/>
      <c r="D108" s="3"/>
      <c r="E108" s="4">
        <f>SUM(E103:E106)+E107</f>
        <v>243500</v>
      </c>
      <c r="F108" s="4">
        <f>SUM(F103:F106)</f>
        <v>5725.65</v>
      </c>
      <c r="G108" s="4">
        <f>SUM(G103:G107)</f>
        <v>15928.12</v>
      </c>
      <c r="H108" s="4">
        <f>SUM(H103:H107)</f>
        <v>7402.4</v>
      </c>
      <c r="I108" s="4">
        <f>SUM(I103:I107)</f>
        <v>17543.400000000001</v>
      </c>
      <c r="J108" s="4">
        <f>SUM(J103:J106)+J107</f>
        <v>47862.37</v>
      </c>
      <c r="K108" s="4">
        <f>SUM(K103:K106)+K107</f>
        <v>195637.63</v>
      </c>
    </row>
    <row r="109" spans="1:126" x14ac:dyDescent="0.25"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</row>
    <row r="110" spans="1:126" x14ac:dyDescent="0.25">
      <c r="A110" s="85" t="s">
        <v>398</v>
      </c>
      <c r="B110" s="85"/>
      <c r="C110" s="85"/>
      <c r="D110" s="85"/>
      <c r="E110" s="85"/>
      <c r="F110" s="85"/>
      <c r="G110" s="85"/>
      <c r="H110" s="85"/>
      <c r="I110" s="85"/>
      <c r="J110" s="85"/>
      <c r="K110" s="85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</row>
    <row r="111" spans="1:126" x14ac:dyDescent="0.25">
      <c r="A111" t="s">
        <v>28</v>
      </c>
      <c r="B111" t="s">
        <v>29</v>
      </c>
      <c r="C111" s="32" t="s">
        <v>425</v>
      </c>
      <c r="D111" t="s">
        <v>284</v>
      </c>
      <c r="E111" s="1">
        <v>89500</v>
      </c>
      <c r="F111" s="1">
        <f>E111*0.0287</f>
        <v>2568.65</v>
      </c>
      <c r="G111" s="1">
        <v>9297.98</v>
      </c>
      <c r="H111" s="1">
        <f>E111*0.0304</f>
        <v>2720.8</v>
      </c>
      <c r="I111" s="1">
        <v>10896.26</v>
      </c>
      <c r="J111" s="1">
        <v>25483.69</v>
      </c>
      <c r="K111" s="1">
        <f>E111-J111</f>
        <v>64016.31</v>
      </c>
    </row>
    <row r="112" spans="1:126" x14ac:dyDescent="0.25">
      <c r="A112" s="3" t="s">
        <v>13</v>
      </c>
      <c r="B112" s="3">
        <v>1</v>
      </c>
      <c r="C112" s="34"/>
      <c r="D112" s="3"/>
      <c r="E112" s="4">
        <f t="shared" ref="E112:K112" si="45">SUM(E111)</f>
        <v>89500</v>
      </c>
      <c r="F112" s="4">
        <f t="shared" si="45"/>
        <v>2568.65</v>
      </c>
      <c r="G112" s="4">
        <f t="shared" si="45"/>
        <v>9297.98</v>
      </c>
      <c r="H112" s="4">
        <f t="shared" si="45"/>
        <v>2720.8</v>
      </c>
      <c r="I112" s="4">
        <f t="shared" si="45"/>
        <v>10896.26</v>
      </c>
      <c r="J112" s="4">
        <f t="shared" si="45"/>
        <v>25483.69</v>
      </c>
      <c r="K112" s="4">
        <f t="shared" si="45"/>
        <v>64016.31</v>
      </c>
    </row>
    <row r="114" spans="1:126" x14ac:dyDescent="0.25">
      <c r="A114" s="85" t="s">
        <v>399</v>
      </c>
      <c r="B114" s="85"/>
      <c r="C114" s="85"/>
      <c r="D114" s="85"/>
      <c r="E114" s="85"/>
      <c r="F114" s="85"/>
      <c r="G114" s="85"/>
      <c r="H114" s="85"/>
      <c r="I114" s="85"/>
      <c r="J114" s="85"/>
      <c r="K114" s="85"/>
    </row>
    <row r="115" spans="1:126" x14ac:dyDescent="0.25">
      <c r="A115" t="s">
        <v>266</v>
      </c>
      <c r="B115" t="s">
        <v>124</v>
      </c>
      <c r="C115" s="32" t="s">
        <v>425</v>
      </c>
      <c r="D115" t="s">
        <v>286</v>
      </c>
      <c r="E115" s="1">
        <v>76000</v>
      </c>
      <c r="F115" s="1">
        <f>E115*0.0287</f>
        <v>2181.1999999999998</v>
      </c>
      <c r="G115" s="1">
        <v>6497.56</v>
      </c>
      <c r="H115" s="1">
        <f>E115*0.0304</f>
        <v>2310.4</v>
      </c>
      <c r="I115" s="1">
        <v>7407.17</v>
      </c>
      <c r="J115" s="1">
        <v>18396.330000000002</v>
      </c>
      <c r="K115" s="1">
        <v>57603.67</v>
      </c>
    </row>
    <row r="116" spans="1:126" x14ac:dyDescent="0.25">
      <c r="A116" t="s">
        <v>147</v>
      </c>
      <c r="B116" t="s">
        <v>382</v>
      </c>
      <c r="C116" s="32" t="s">
        <v>425</v>
      </c>
      <c r="D116" t="s">
        <v>284</v>
      </c>
      <c r="E116" s="1">
        <v>44000</v>
      </c>
      <c r="F116" s="1">
        <f>E116*0.0287</f>
        <v>1262.8</v>
      </c>
      <c r="G116" s="1">
        <v>1007.19</v>
      </c>
      <c r="H116" s="1">
        <f>E116*0.0304</f>
        <v>1337.6</v>
      </c>
      <c r="I116" s="1">
        <v>1225</v>
      </c>
      <c r="J116" s="1">
        <v>4832.59</v>
      </c>
      <c r="K116" s="1">
        <v>39167.410000000003</v>
      </c>
    </row>
    <row r="117" spans="1:126" x14ac:dyDescent="0.25">
      <c r="A117" t="s">
        <v>471</v>
      </c>
      <c r="B117" t="s">
        <v>124</v>
      </c>
      <c r="C117" s="32" t="s">
        <v>425</v>
      </c>
      <c r="D117" t="s">
        <v>286</v>
      </c>
      <c r="E117" s="1">
        <v>56000</v>
      </c>
      <c r="G117" s="1">
        <v>2733.96</v>
      </c>
      <c r="H117" s="1">
        <v>1702.4</v>
      </c>
      <c r="I117" s="1">
        <v>1815</v>
      </c>
      <c r="J117" s="1">
        <v>7858.56</v>
      </c>
      <c r="K117" s="1">
        <f>E117-J117</f>
        <v>48141.440000000002</v>
      </c>
    </row>
    <row r="118" spans="1:126" x14ac:dyDescent="0.25">
      <c r="A118" s="3" t="s">
        <v>13</v>
      </c>
      <c r="B118" s="3">
        <v>3</v>
      </c>
      <c r="C118" s="34"/>
      <c r="D118" s="3"/>
      <c r="E118" s="4">
        <f>E115+E116+E117</f>
        <v>176000</v>
      </c>
      <c r="F118" s="4">
        <f t="shared" ref="F118" si="46">SUM(F114:F116)</f>
        <v>3444</v>
      </c>
      <c r="G118" s="4">
        <f>SUM(G114:G116)+G117</f>
        <v>10238.709999999999</v>
      </c>
      <c r="H118" s="4">
        <f>SUM(H114:H116)+H117</f>
        <v>5350.4</v>
      </c>
      <c r="I118" s="4">
        <f>SUM(I114:I116)+I117</f>
        <v>10447.17</v>
      </c>
      <c r="J118" s="4">
        <f>SUM(J114:J116)+J117</f>
        <v>31087.48</v>
      </c>
      <c r="K118" s="4">
        <f>SUM(K114:K116)+K117</f>
        <v>144912.51999999999</v>
      </c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</row>
    <row r="120" spans="1:126" x14ac:dyDescent="0.25">
      <c r="A120" s="10" t="s">
        <v>400</v>
      </c>
      <c r="B120" s="10"/>
      <c r="C120" s="36"/>
      <c r="D120" s="12"/>
      <c r="E120" s="10"/>
      <c r="F120" s="10"/>
      <c r="G120" s="10"/>
      <c r="H120" s="10"/>
      <c r="I120" s="10"/>
      <c r="J120" s="10"/>
      <c r="K120" s="10"/>
    </row>
    <row r="121" spans="1:126" x14ac:dyDescent="0.25">
      <c r="A121" t="s">
        <v>281</v>
      </c>
      <c r="B121" t="s">
        <v>202</v>
      </c>
      <c r="C121" s="32" t="s">
        <v>426</v>
      </c>
      <c r="D121" t="s">
        <v>286</v>
      </c>
      <c r="E121" s="1">
        <v>36000</v>
      </c>
      <c r="F121" s="1">
        <f>E121*0.0287</f>
        <v>1033.2</v>
      </c>
      <c r="G121" s="1">
        <v>0</v>
      </c>
      <c r="H121" s="1">
        <v>1094.4000000000001</v>
      </c>
      <c r="I121" s="1">
        <v>4485.92</v>
      </c>
      <c r="J121" s="1">
        <v>6613.52</v>
      </c>
      <c r="K121" s="1">
        <v>29386.48</v>
      </c>
    </row>
    <row r="122" spans="1:126" x14ac:dyDescent="0.25">
      <c r="A122" t="s">
        <v>280</v>
      </c>
      <c r="B122" t="s">
        <v>202</v>
      </c>
      <c r="C122" s="32" t="s">
        <v>425</v>
      </c>
      <c r="D122" t="s">
        <v>286</v>
      </c>
      <c r="E122" s="1">
        <v>36000</v>
      </c>
      <c r="F122" s="1">
        <f>E122*0.0287</f>
        <v>1033.2</v>
      </c>
      <c r="G122" s="1">
        <v>0</v>
      </c>
      <c r="H122" s="1">
        <f>E122*0.0304</f>
        <v>1094.4000000000001</v>
      </c>
      <c r="I122" s="1">
        <v>2887.24</v>
      </c>
      <c r="J122" s="1">
        <v>5014.84</v>
      </c>
      <c r="K122" s="1">
        <v>30985.16</v>
      </c>
    </row>
    <row r="123" spans="1:126" x14ac:dyDescent="0.25">
      <c r="A123" t="s">
        <v>282</v>
      </c>
      <c r="B123" t="s">
        <v>61</v>
      </c>
      <c r="C123" s="32" t="s">
        <v>425</v>
      </c>
      <c r="D123" t="s">
        <v>286</v>
      </c>
      <c r="E123" s="1">
        <v>33000</v>
      </c>
      <c r="F123" s="1">
        <f t="shared" ref="F123:F138" si="47">E123*0.0287</f>
        <v>947.1</v>
      </c>
      <c r="G123" s="1">
        <v>0</v>
      </c>
      <c r="H123" s="1">
        <v>1003.2</v>
      </c>
      <c r="I123" s="1">
        <v>1727.62</v>
      </c>
      <c r="J123" s="1">
        <f t="shared" ref="J123" si="48">+F123+G123+H123+I123</f>
        <v>3677.92</v>
      </c>
      <c r="K123" s="1">
        <f t="shared" ref="K123:K124" si="49">+E123-J123</f>
        <v>29322.080000000002</v>
      </c>
    </row>
    <row r="124" spans="1:126" x14ac:dyDescent="0.25">
      <c r="A124" t="s">
        <v>8</v>
      </c>
      <c r="B124" t="s">
        <v>302</v>
      </c>
      <c r="C124" s="32" t="s">
        <v>425</v>
      </c>
      <c r="D124" t="s">
        <v>286</v>
      </c>
      <c r="E124" s="1">
        <v>71000</v>
      </c>
      <c r="F124" s="1">
        <f t="shared" si="47"/>
        <v>2037.7</v>
      </c>
      <c r="G124" s="1">
        <v>5556.66</v>
      </c>
      <c r="H124" s="1">
        <v>2158.4</v>
      </c>
      <c r="I124" s="1">
        <v>25</v>
      </c>
      <c r="J124" s="1">
        <v>9777.76</v>
      </c>
      <c r="K124" s="1">
        <f t="shared" si="49"/>
        <v>61222.239999999998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t="s">
        <v>183</v>
      </c>
      <c r="B125" t="s">
        <v>263</v>
      </c>
      <c r="C125" s="32" t="s">
        <v>426</v>
      </c>
      <c r="D125" t="s">
        <v>284</v>
      </c>
      <c r="E125" s="1">
        <v>76000</v>
      </c>
      <c r="F125" s="1">
        <f t="shared" si="47"/>
        <v>2181.1999999999998</v>
      </c>
      <c r="G125" s="1">
        <v>6497.56</v>
      </c>
      <c r="H125" s="1">
        <v>2310.4</v>
      </c>
      <c r="I125" s="1">
        <v>2327</v>
      </c>
      <c r="J125" s="1">
        <v>13316.16</v>
      </c>
      <c r="K125" s="1">
        <v>62683.839999999997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A126" t="s">
        <v>283</v>
      </c>
      <c r="B126" t="s">
        <v>117</v>
      </c>
      <c r="C126" s="32" t="s">
        <v>426</v>
      </c>
      <c r="D126" t="s">
        <v>286</v>
      </c>
      <c r="E126" s="1">
        <v>75000</v>
      </c>
      <c r="F126" s="1">
        <f t="shared" si="47"/>
        <v>2152.5</v>
      </c>
      <c r="G126" s="1">
        <v>6309.38</v>
      </c>
      <c r="H126" s="1">
        <f t="shared" ref="H126:H138" si="50">E126*0.0304</f>
        <v>2280</v>
      </c>
      <c r="I126" s="1">
        <v>1877.5</v>
      </c>
      <c r="J126" s="1">
        <v>12619.38</v>
      </c>
      <c r="K126" s="1">
        <v>62380.62</v>
      </c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A127" t="s">
        <v>345</v>
      </c>
      <c r="B127" t="s">
        <v>17</v>
      </c>
      <c r="C127" s="32" t="s">
        <v>426</v>
      </c>
      <c r="D127" t="s">
        <v>286</v>
      </c>
      <c r="E127" s="1">
        <v>100000</v>
      </c>
      <c r="F127" s="1">
        <f t="shared" si="47"/>
        <v>2870</v>
      </c>
      <c r="G127" s="1">
        <v>12105.37</v>
      </c>
      <c r="H127" s="1">
        <v>3040</v>
      </c>
      <c r="I127" s="1">
        <v>277.5</v>
      </c>
      <c r="J127" s="1">
        <v>18292.87</v>
      </c>
      <c r="K127" s="1">
        <v>81707.13</v>
      </c>
    </row>
    <row r="128" spans="1:126" x14ac:dyDescent="0.25">
      <c r="A128" t="s">
        <v>189</v>
      </c>
      <c r="B128" t="s">
        <v>19</v>
      </c>
      <c r="C128" s="32" t="s">
        <v>425</v>
      </c>
      <c r="D128" t="s">
        <v>286</v>
      </c>
      <c r="E128" s="1">
        <v>46000</v>
      </c>
      <c r="F128" s="1">
        <f t="shared" si="47"/>
        <v>1320.2</v>
      </c>
      <c r="G128" s="1">
        <v>1289.46</v>
      </c>
      <c r="H128" s="1">
        <f t="shared" si="50"/>
        <v>1398.4</v>
      </c>
      <c r="I128" s="1">
        <v>1275</v>
      </c>
      <c r="J128" s="1">
        <v>5283.06</v>
      </c>
      <c r="K128" s="1">
        <v>40716.94</v>
      </c>
    </row>
    <row r="129" spans="1:126" x14ac:dyDescent="0.25">
      <c r="A129" t="s">
        <v>328</v>
      </c>
      <c r="B129" t="s">
        <v>481</v>
      </c>
      <c r="C129" s="32" t="s">
        <v>425</v>
      </c>
      <c r="D129" t="s">
        <v>286</v>
      </c>
      <c r="E129" s="1">
        <v>36000</v>
      </c>
      <c r="F129" s="1">
        <f t="shared" si="47"/>
        <v>1033.2</v>
      </c>
      <c r="G129" s="1">
        <v>0</v>
      </c>
      <c r="H129" s="1">
        <f t="shared" si="50"/>
        <v>1094.4000000000001</v>
      </c>
      <c r="I129" s="1">
        <v>2717.76</v>
      </c>
      <c r="J129" s="1">
        <v>4845.3599999999997</v>
      </c>
      <c r="K129" s="1">
        <v>31154.639999999999</v>
      </c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</row>
    <row r="130" spans="1:126" x14ac:dyDescent="0.25">
      <c r="A130" t="s">
        <v>298</v>
      </c>
      <c r="B130" t="s">
        <v>117</v>
      </c>
      <c r="C130" s="32" t="s">
        <v>426</v>
      </c>
      <c r="D130" t="s">
        <v>286</v>
      </c>
      <c r="E130" s="1">
        <v>61000</v>
      </c>
      <c r="F130" s="1">
        <f t="shared" si="47"/>
        <v>1750.7</v>
      </c>
      <c r="G130" s="1">
        <v>3674.86</v>
      </c>
      <c r="H130" s="1">
        <f t="shared" si="50"/>
        <v>1854.4</v>
      </c>
      <c r="I130" s="1">
        <v>3277.5</v>
      </c>
      <c r="J130" s="1">
        <v>10557.46</v>
      </c>
      <c r="K130" s="1">
        <v>50442.54</v>
      </c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</row>
    <row r="131" spans="1:126" x14ac:dyDescent="0.25">
      <c r="A131" t="s">
        <v>482</v>
      </c>
      <c r="B131" t="s">
        <v>23</v>
      </c>
      <c r="C131" s="32" t="s">
        <v>425</v>
      </c>
      <c r="D131" t="s">
        <v>286</v>
      </c>
      <c r="E131" s="1">
        <v>33000</v>
      </c>
      <c r="F131" s="1">
        <f t="shared" si="47"/>
        <v>947.1</v>
      </c>
      <c r="G131" s="1">
        <v>0</v>
      </c>
      <c r="H131" s="1">
        <f t="shared" si="50"/>
        <v>1003.2</v>
      </c>
      <c r="I131" s="1">
        <v>1750</v>
      </c>
      <c r="J131" s="1">
        <v>3700.3</v>
      </c>
      <c r="K131" s="1">
        <v>29299.7</v>
      </c>
    </row>
    <row r="132" spans="1:126" x14ac:dyDescent="0.25">
      <c r="A132" t="s">
        <v>300</v>
      </c>
      <c r="B132" t="s">
        <v>299</v>
      </c>
      <c r="C132" s="32" t="s">
        <v>426</v>
      </c>
      <c r="D132" t="s">
        <v>286</v>
      </c>
      <c r="E132" s="1">
        <v>45000</v>
      </c>
      <c r="F132" s="1">
        <f>E132*0.0287</f>
        <v>1291.5</v>
      </c>
      <c r="G132" s="1">
        <v>945.81</v>
      </c>
      <c r="H132" s="1">
        <f>E132*0.0304</f>
        <v>1368</v>
      </c>
      <c r="I132" s="1">
        <v>1375.12</v>
      </c>
      <c r="J132" s="1">
        <v>4980.43</v>
      </c>
      <c r="K132" s="1">
        <v>40019.57</v>
      </c>
    </row>
    <row r="133" spans="1:126" x14ac:dyDescent="0.25">
      <c r="A133" t="s">
        <v>330</v>
      </c>
      <c r="B133" t="s">
        <v>23</v>
      </c>
      <c r="C133" s="32" t="s">
        <v>426</v>
      </c>
      <c r="D133" t="s">
        <v>286</v>
      </c>
      <c r="E133" s="1">
        <v>33000</v>
      </c>
      <c r="F133" s="1">
        <v>947.1</v>
      </c>
      <c r="G133" s="1">
        <v>0</v>
      </c>
      <c r="H133" s="1">
        <v>1003.2</v>
      </c>
      <c r="I133" s="1">
        <v>3712.24</v>
      </c>
      <c r="J133" s="1">
        <v>5662.54</v>
      </c>
      <c r="K133" s="1">
        <v>27337.46</v>
      </c>
    </row>
    <row r="134" spans="1:126" x14ac:dyDescent="0.25">
      <c r="A134" t="s">
        <v>329</v>
      </c>
      <c r="B134" t="s">
        <v>61</v>
      </c>
      <c r="C134" s="32" t="s">
        <v>426</v>
      </c>
      <c r="D134" t="s">
        <v>286</v>
      </c>
      <c r="E134" s="1">
        <v>33000</v>
      </c>
      <c r="F134" s="1">
        <f>E134*0.0287</f>
        <v>947.1</v>
      </c>
      <c r="G134" s="1">
        <v>0</v>
      </c>
      <c r="H134" s="1">
        <f>E134*0.0304</f>
        <v>1003.2</v>
      </c>
      <c r="I134" s="1">
        <v>1102.5</v>
      </c>
      <c r="J134" s="1">
        <v>3052.8</v>
      </c>
      <c r="K134" s="1">
        <v>29947.200000000001</v>
      </c>
    </row>
    <row r="135" spans="1:126" x14ac:dyDescent="0.25">
      <c r="A135" t="s">
        <v>301</v>
      </c>
      <c r="B135" t="s">
        <v>61</v>
      </c>
      <c r="C135" s="32" t="s">
        <v>426</v>
      </c>
      <c r="D135" t="s">
        <v>286</v>
      </c>
      <c r="E135" s="1">
        <v>46000</v>
      </c>
      <c r="F135" s="1">
        <f>E135*0.0287</f>
        <v>1320.2</v>
      </c>
      <c r="G135" s="1">
        <v>1289.46</v>
      </c>
      <c r="H135" s="1">
        <v>1398.4</v>
      </c>
      <c r="I135" s="1">
        <v>187</v>
      </c>
      <c r="J135" s="1">
        <v>4195.0600000000004</v>
      </c>
      <c r="K135" s="1">
        <f>E135-J135</f>
        <v>41804.94</v>
      </c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</row>
    <row r="136" spans="1:126" x14ac:dyDescent="0.25">
      <c r="A136" t="s">
        <v>332</v>
      </c>
      <c r="B136" t="s">
        <v>204</v>
      </c>
      <c r="C136" s="32" t="s">
        <v>425</v>
      </c>
      <c r="D136" t="s">
        <v>286</v>
      </c>
      <c r="E136" s="1">
        <v>46000</v>
      </c>
      <c r="F136" s="1">
        <f>E136*0.0287</f>
        <v>1320.2</v>
      </c>
      <c r="G136" s="1">
        <v>1289.46</v>
      </c>
      <c r="H136" s="1">
        <v>1398.4</v>
      </c>
      <c r="I136" s="1">
        <v>2437</v>
      </c>
      <c r="J136" s="1">
        <v>6445.06</v>
      </c>
      <c r="K136" s="1">
        <v>39554.94</v>
      </c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</row>
    <row r="137" spans="1:126" x14ac:dyDescent="0.25">
      <c r="A137" t="s">
        <v>331</v>
      </c>
      <c r="B137" t="s">
        <v>130</v>
      </c>
      <c r="C137" s="32" t="s">
        <v>426</v>
      </c>
      <c r="D137" t="s">
        <v>286</v>
      </c>
      <c r="E137" s="1">
        <v>46000</v>
      </c>
      <c r="F137" s="1">
        <f>E137*0.0287</f>
        <v>1320.2</v>
      </c>
      <c r="G137" s="1">
        <v>1289.46</v>
      </c>
      <c r="H137" s="1">
        <f>E137*0.0304</f>
        <v>1398.4</v>
      </c>
      <c r="I137" s="1">
        <v>25</v>
      </c>
      <c r="J137" s="1">
        <f>F137+G137+H137+I137</f>
        <v>4033.06</v>
      </c>
      <c r="K137" s="1">
        <f>E137-J137</f>
        <v>41966.94</v>
      </c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</row>
    <row r="138" spans="1:126" x14ac:dyDescent="0.25">
      <c r="A138" t="s">
        <v>107</v>
      </c>
      <c r="B138" t="s">
        <v>15</v>
      </c>
      <c r="C138" s="32" t="s">
        <v>426</v>
      </c>
      <c r="D138" t="s">
        <v>286</v>
      </c>
      <c r="E138" s="1">
        <v>21338.85</v>
      </c>
      <c r="F138" s="1">
        <f t="shared" si="47"/>
        <v>612.41999999999996</v>
      </c>
      <c r="G138" s="1">
        <v>0</v>
      </c>
      <c r="H138" s="1">
        <f t="shared" si="50"/>
        <v>648.70000000000005</v>
      </c>
      <c r="I138" s="1">
        <v>25</v>
      </c>
      <c r="J138" s="1">
        <v>1286.1199999999999</v>
      </c>
      <c r="K138" s="1">
        <v>20052.73</v>
      </c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</row>
    <row r="139" spans="1:126" x14ac:dyDescent="0.25">
      <c r="A139" s="3" t="s">
        <v>13</v>
      </c>
      <c r="B139" s="3">
        <v>18</v>
      </c>
      <c r="C139" s="34"/>
      <c r="D139" s="3"/>
      <c r="E139" s="4">
        <f>SUM(E121:E136)+E138+E137</f>
        <v>873338.85</v>
      </c>
      <c r="F139" s="4">
        <f t="shared" ref="F139:K139" si="51">SUM(F121:F138)</f>
        <v>25064.82</v>
      </c>
      <c r="G139" s="4">
        <f t="shared" si="51"/>
        <v>40247.480000000003</v>
      </c>
      <c r="H139" s="4">
        <f t="shared" si="51"/>
        <v>26549.5</v>
      </c>
      <c r="I139" s="4">
        <f t="shared" si="51"/>
        <v>31491.9</v>
      </c>
      <c r="J139" s="4">
        <f t="shared" si="51"/>
        <v>123353.7</v>
      </c>
      <c r="K139" s="4">
        <f t="shared" si="51"/>
        <v>749985.15</v>
      </c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</row>
    <row r="140" spans="1:126" x14ac:dyDescent="0.25"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</row>
    <row r="141" spans="1:126" x14ac:dyDescent="0.25">
      <c r="A141" s="10" t="s">
        <v>401</v>
      </c>
      <c r="B141" s="10"/>
      <c r="C141" s="36"/>
      <c r="D141" s="12"/>
      <c r="E141" s="10"/>
      <c r="F141" s="10"/>
      <c r="G141" s="10"/>
      <c r="H141" s="10"/>
      <c r="I141" s="10"/>
      <c r="J141" s="10"/>
      <c r="K141" s="10"/>
    </row>
    <row r="142" spans="1:126" x14ac:dyDescent="0.25">
      <c r="A142" t="s">
        <v>192</v>
      </c>
      <c r="B142" t="s">
        <v>191</v>
      </c>
      <c r="C142" s="32" t="s">
        <v>426</v>
      </c>
      <c r="D142" t="s">
        <v>284</v>
      </c>
      <c r="E142" s="1">
        <v>36000</v>
      </c>
      <c r="F142" s="1">
        <f t="shared" ref="F142:F151" si="52">E142*0.0287</f>
        <v>1033.2</v>
      </c>
      <c r="G142" s="1">
        <v>0</v>
      </c>
      <c r="H142" s="1">
        <f t="shared" ref="H142:H151" si="53">E142*0.0304</f>
        <v>1094.4000000000001</v>
      </c>
      <c r="I142" s="1">
        <v>377.5</v>
      </c>
      <c r="J142" s="1">
        <f t="shared" ref="J142:J146" si="54">F142+G142+H142+I142</f>
        <v>2505.1</v>
      </c>
      <c r="K142" s="1">
        <f t="shared" ref="K142:K146" si="55">E142-J142</f>
        <v>33494.9</v>
      </c>
    </row>
    <row r="143" spans="1:126" x14ac:dyDescent="0.25">
      <c r="A143" t="s">
        <v>194</v>
      </c>
      <c r="B143" t="s">
        <v>193</v>
      </c>
      <c r="C143" s="32" t="s">
        <v>426</v>
      </c>
      <c r="D143" t="s">
        <v>286</v>
      </c>
      <c r="E143" s="1">
        <v>36000</v>
      </c>
      <c r="F143" s="1">
        <f t="shared" si="52"/>
        <v>1033.2</v>
      </c>
      <c r="G143" s="1">
        <v>0</v>
      </c>
      <c r="H143" s="1">
        <f t="shared" si="53"/>
        <v>1094.4000000000001</v>
      </c>
      <c r="I143" s="1">
        <v>327.5</v>
      </c>
      <c r="J143" s="1">
        <f t="shared" si="54"/>
        <v>2455.1</v>
      </c>
      <c r="K143" s="1">
        <f t="shared" si="55"/>
        <v>33544.9</v>
      </c>
    </row>
    <row r="144" spans="1:126" x14ac:dyDescent="0.25">
      <c r="A144" t="s">
        <v>483</v>
      </c>
      <c r="B144" t="s">
        <v>484</v>
      </c>
      <c r="C144" s="32" t="s">
        <v>425</v>
      </c>
      <c r="D144" t="s">
        <v>286</v>
      </c>
      <c r="E144" s="1">
        <v>36000</v>
      </c>
      <c r="G144" s="1">
        <v>0</v>
      </c>
      <c r="H144" s="1">
        <v>1094.4000000000001</v>
      </c>
      <c r="I144" s="1">
        <v>75</v>
      </c>
      <c r="J144" s="1">
        <v>2202.6</v>
      </c>
      <c r="K144" s="1">
        <v>33797.4</v>
      </c>
    </row>
    <row r="145" spans="1:11" x14ac:dyDescent="0.25">
      <c r="A145" t="s">
        <v>195</v>
      </c>
      <c r="B145" t="s">
        <v>17</v>
      </c>
      <c r="C145" s="32" t="s">
        <v>425</v>
      </c>
      <c r="D145" t="s">
        <v>284</v>
      </c>
      <c r="E145" s="1">
        <v>81000</v>
      </c>
      <c r="F145" s="1">
        <f t="shared" si="52"/>
        <v>2324.6999999999998</v>
      </c>
      <c r="G145" s="1">
        <v>6628.38</v>
      </c>
      <c r="H145" s="1">
        <f t="shared" si="53"/>
        <v>2462.4</v>
      </c>
      <c r="I145" s="1">
        <v>6397.36</v>
      </c>
      <c r="J145" s="1">
        <v>17812.84</v>
      </c>
      <c r="K145" s="1">
        <v>63187.16</v>
      </c>
    </row>
    <row r="146" spans="1:11" x14ac:dyDescent="0.25">
      <c r="A146" t="s">
        <v>196</v>
      </c>
      <c r="B146" t="s">
        <v>164</v>
      </c>
      <c r="C146" s="32" t="s">
        <v>426</v>
      </c>
      <c r="D146" t="s">
        <v>286</v>
      </c>
      <c r="E146" s="1">
        <v>36000</v>
      </c>
      <c r="F146" s="1">
        <f t="shared" si="52"/>
        <v>1033.2</v>
      </c>
      <c r="G146" s="1">
        <v>0</v>
      </c>
      <c r="H146" s="1">
        <f t="shared" si="53"/>
        <v>1094.4000000000001</v>
      </c>
      <c r="I146" s="1">
        <v>3377.5</v>
      </c>
      <c r="J146" s="1">
        <f t="shared" si="54"/>
        <v>5505.1</v>
      </c>
      <c r="K146" s="1">
        <f t="shared" si="55"/>
        <v>30494.9</v>
      </c>
    </row>
    <row r="147" spans="1:11" x14ac:dyDescent="0.25">
      <c r="A147" t="s">
        <v>197</v>
      </c>
      <c r="B147" t="s">
        <v>193</v>
      </c>
      <c r="C147" s="32" t="s">
        <v>425</v>
      </c>
      <c r="D147" t="s">
        <v>286</v>
      </c>
      <c r="E147" s="1">
        <v>36000</v>
      </c>
      <c r="F147" s="1">
        <f t="shared" si="52"/>
        <v>1033.2</v>
      </c>
      <c r="G147" s="1">
        <v>0</v>
      </c>
      <c r="H147" s="1">
        <f t="shared" si="53"/>
        <v>1094.4000000000001</v>
      </c>
      <c r="I147" s="1">
        <v>1747.62</v>
      </c>
      <c r="J147" s="1">
        <v>3875.22</v>
      </c>
      <c r="K147" s="1">
        <v>32124.78</v>
      </c>
    </row>
    <row r="148" spans="1:11" x14ac:dyDescent="0.25">
      <c r="A148" t="s">
        <v>279</v>
      </c>
      <c r="B148" t="s">
        <v>484</v>
      </c>
      <c r="C148" s="32" t="s">
        <v>426</v>
      </c>
      <c r="D148" t="s">
        <v>286</v>
      </c>
      <c r="E148" s="1">
        <v>45000</v>
      </c>
      <c r="F148" s="1">
        <f t="shared" si="52"/>
        <v>1291.5</v>
      </c>
      <c r="G148" s="1">
        <v>1148.33</v>
      </c>
      <c r="H148" s="1">
        <v>1368</v>
      </c>
      <c r="I148" s="1">
        <v>5320</v>
      </c>
      <c r="J148" s="1">
        <v>9127.83</v>
      </c>
      <c r="K148" s="1">
        <v>35872.17</v>
      </c>
    </row>
    <row r="149" spans="1:11" x14ac:dyDescent="0.25">
      <c r="A149" t="s">
        <v>198</v>
      </c>
      <c r="B149" t="s">
        <v>191</v>
      </c>
      <c r="C149" s="32" t="s">
        <v>426</v>
      </c>
      <c r="D149" t="s">
        <v>286</v>
      </c>
      <c r="E149" s="1">
        <v>44000</v>
      </c>
      <c r="F149" s="1">
        <f t="shared" si="52"/>
        <v>1262.8</v>
      </c>
      <c r="G149" s="1">
        <v>804.67</v>
      </c>
      <c r="H149" s="1">
        <f t="shared" si="53"/>
        <v>1337.6</v>
      </c>
      <c r="I149" s="1">
        <v>3627.62</v>
      </c>
      <c r="J149" s="1">
        <v>7032.69</v>
      </c>
      <c r="K149" s="1">
        <f t="shared" ref="K149" si="56">E149-J149</f>
        <v>36967.31</v>
      </c>
    </row>
    <row r="150" spans="1:11" x14ac:dyDescent="0.25">
      <c r="A150" t="s">
        <v>187</v>
      </c>
      <c r="B150" t="s">
        <v>188</v>
      </c>
      <c r="C150" s="32" t="s">
        <v>426</v>
      </c>
      <c r="D150" t="s">
        <v>286</v>
      </c>
      <c r="E150" s="1">
        <v>61000</v>
      </c>
      <c r="F150" s="1">
        <f t="shared" si="52"/>
        <v>1750.7</v>
      </c>
      <c r="G150" s="1">
        <v>3674.86</v>
      </c>
      <c r="H150" s="1">
        <f t="shared" si="53"/>
        <v>1854.4</v>
      </c>
      <c r="I150" s="1">
        <v>277.5</v>
      </c>
      <c r="J150" s="1">
        <v>7557.46</v>
      </c>
      <c r="K150" s="1">
        <v>53442.54</v>
      </c>
    </row>
    <row r="151" spans="1:11" x14ac:dyDescent="0.25">
      <c r="A151" t="s">
        <v>485</v>
      </c>
      <c r="B151" t="s">
        <v>484</v>
      </c>
      <c r="C151" s="32" t="s">
        <v>426</v>
      </c>
      <c r="D151" t="s">
        <v>286</v>
      </c>
      <c r="E151" s="1">
        <v>45000</v>
      </c>
      <c r="F151" s="1">
        <f t="shared" si="52"/>
        <v>1291.5</v>
      </c>
      <c r="G151" s="1">
        <v>1148.33</v>
      </c>
      <c r="H151" s="1">
        <f t="shared" si="53"/>
        <v>1368</v>
      </c>
      <c r="I151" s="1">
        <v>25</v>
      </c>
      <c r="J151" s="1">
        <v>3832.83</v>
      </c>
      <c r="K151" s="1">
        <v>41167.17</v>
      </c>
    </row>
    <row r="152" spans="1:11" x14ac:dyDescent="0.25">
      <c r="A152" s="3" t="s">
        <v>13</v>
      </c>
      <c r="B152" s="3">
        <v>10</v>
      </c>
      <c r="C152" s="34"/>
      <c r="D152" s="3"/>
      <c r="E152" s="4">
        <f t="shared" ref="E152:J152" si="57">SUM(E142:E151)</f>
        <v>456000</v>
      </c>
      <c r="F152" s="4">
        <f t="shared" si="57"/>
        <v>12054</v>
      </c>
      <c r="G152" s="4">
        <f t="shared" si="57"/>
        <v>13404.57</v>
      </c>
      <c r="H152" s="4">
        <f t="shared" si="57"/>
        <v>13862.4</v>
      </c>
      <c r="I152" s="4">
        <f t="shared" si="57"/>
        <v>21552.6</v>
      </c>
      <c r="J152" s="4">
        <f t="shared" si="57"/>
        <v>61906.77</v>
      </c>
      <c r="K152" s="4">
        <f>K142+K143+K144+K145+K146+K147+K148+K149+K150+K151</f>
        <v>394093.23</v>
      </c>
    </row>
    <row r="153" spans="1:11" x14ac:dyDescent="0.25">
      <c r="A153" s="5"/>
      <c r="B153" s="5"/>
      <c r="C153" s="39"/>
      <c r="D153" s="5"/>
      <c r="E153" s="30"/>
      <c r="F153" s="30"/>
      <c r="G153" s="30"/>
      <c r="H153" s="30"/>
      <c r="I153" s="30"/>
      <c r="J153" s="30"/>
      <c r="K153" s="30"/>
    </row>
    <row r="154" spans="1:11" x14ac:dyDescent="0.25">
      <c r="A154" s="10" t="s">
        <v>199</v>
      </c>
      <c r="B154" s="10"/>
      <c r="C154" s="36"/>
      <c r="D154" s="12"/>
      <c r="E154" s="10"/>
      <c r="F154" s="10"/>
      <c r="G154" s="10"/>
      <c r="H154" s="10"/>
      <c r="I154" s="10"/>
      <c r="J154" s="10"/>
      <c r="K154" s="10"/>
    </row>
    <row r="155" spans="1:11" x14ac:dyDescent="0.25">
      <c r="A155" t="s">
        <v>208</v>
      </c>
      <c r="B155" t="s">
        <v>209</v>
      </c>
      <c r="C155" s="32" t="s">
        <v>425</v>
      </c>
      <c r="D155" t="s">
        <v>286</v>
      </c>
      <c r="E155" s="1">
        <v>81000</v>
      </c>
      <c r="F155" s="1">
        <f>E155*0.0287</f>
        <v>2324.6999999999998</v>
      </c>
      <c r="G155" s="1">
        <v>7636.09</v>
      </c>
      <c r="H155" s="1">
        <f>E155*0.0304</f>
        <v>2462.4</v>
      </c>
      <c r="I155" s="1">
        <v>187</v>
      </c>
      <c r="J155" s="1">
        <f>F155+G155+H155+I155</f>
        <v>12610.19</v>
      </c>
      <c r="K155" s="1">
        <f>E155-J155</f>
        <v>68389.81</v>
      </c>
    </row>
    <row r="156" spans="1:11" s="5" customFormat="1" x14ac:dyDescent="0.25">
      <c r="A156" t="s">
        <v>200</v>
      </c>
      <c r="B156" t="s">
        <v>15</v>
      </c>
      <c r="C156" s="32" t="s">
        <v>426</v>
      </c>
      <c r="D156" t="s">
        <v>286</v>
      </c>
      <c r="E156" s="1">
        <v>45000</v>
      </c>
      <c r="F156" s="1">
        <f t="shared" ref="F156:F167" si="58">E156*0.0287</f>
        <v>1291.5</v>
      </c>
      <c r="G156" s="1">
        <v>1148.33</v>
      </c>
      <c r="H156" s="1">
        <v>1368</v>
      </c>
      <c r="I156" s="1">
        <v>4024.1</v>
      </c>
      <c r="J156" s="1">
        <v>7831.93</v>
      </c>
      <c r="K156" s="1">
        <v>37168.07</v>
      </c>
    </row>
    <row r="157" spans="1:11" x14ac:dyDescent="0.25">
      <c r="A157" t="s">
        <v>201</v>
      </c>
      <c r="B157" t="s">
        <v>202</v>
      </c>
      <c r="C157" s="32" t="s">
        <v>426</v>
      </c>
      <c r="D157" t="s">
        <v>286</v>
      </c>
      <c r="E157" s="1">
        <v>33000</v>
      </c>
      <c r="F157" s="1">
        <f t="shared" si="58"/>
        <v>947.1</v>
      </c>
      <c r="G157" s="1">
        <v>0</v>
      </c>
      <c r="H157" s="1">
        <f t="shared" ref="H157:H167" si="59">E157*0.0304</f>
        <v>1003.2</v>
      </c>
      <c r="I157" s="1">
        <v>565</v>
      </c>
      <c r="J157" s="1">
        <f t="shared" ref="J157:J160" si="60">F157+G157+H157+I157</f>
        <v>2515.3000000000002</v>
      </c>
      <c r="K157" s="1">
        <f t="shared" ref="K157:K160" si="61">E157-J157</f>
        <v>30484.7</v>
      </c>
    </row>
    <row r="158" spans="1:11" x14ac:dyDescent="0.25">
      <c r="A158" t="s">
        <v>203</v>
      </c>
      <c r="B158" t="s">
        <v>202</v>
      </c>
      <c r="C158" s="32" t="s">
        <v>426</v>
      </c>
      <c r="D158" t="s">
        <v>286</v>
      </c>
      <c r="E158" s="1">
        <v>33000</v>
      </c>
      <c r="F158" s="1">
        <f t="shared" si="58"/>
        <v>947.1</v>
      </c>
      <c r="G158" s="1">
        <v>0</v>
      </c>
      <c r="H158" s="1">
        <f t="shared" si="59"/>
        <v>1003.2</v>
      </c>
      <c r="I158" s="1">
        <v>1627.62</v>
      </c>
      <c r="J158" s="1">
        <v>3577.92</v>
      </c>
      <c r="K158" s="1">
        <v>29422.080000000002</v>
      </c>
    </row>
    <row r="159" spans="1:11" x14ac:dyDescent="0.25">
      <c r="A159" t="s">
        <v>205</v>
      </c>
      <c r="B159" t="s">
        <v>130</v>
      </c>
      <c r="C159" s="32" t="s">
        <v>426</v>
      </c>
      <c r="D159" t="s">
        <v>284</v>
      </c>
      <c r="E159" s="1">
        <v>30450</v>
      </c>
      <c r="F159" s="1">
        <f t="shared" si="58"/>
        <v>873.92</v>
      </c>
      <c r="G159" s="1">
        <v>0</v>
      </c>
      <c r="H159" s="1">
        <v>925.68</v>
      </c>
      <c r="I159" s="1">
        <v>1375.12</v>
      </c>
      <c r="J159" s="1">
        <v>3174.72</v>
      </c>
      <c r="K159" s="1">
        <f t="shared" si="61"/>
        <v>27275.279999999999</v>
      </c>
    </row>
    <row r="160" spans="1:11" x14ac:dyDescent="0.25">
      <c r="A160" t="s">
        <v>206</v>
      </c>
      <c r="B160" t="s">
        <v>207</v>
      </c>
      <c r="C160" s="32" t="s">
        <v>426</v>
      </c>
      <c r="D160" t="s">
        <v>286</v>
      </c>
      <c r="E160" s="1">
        <v>33000</v>
      </c>
      <c r="F160" s="1">
        <f>E160*0.0287</f>
        <v>947.1</v>
      </c>
      <c r="G160" s="1">
        <v>0</v>
      </c>
      <c r="H160" s="1">
        <f>E160*0.0304</f>
        <v>1003.2</v>
      </c>
      <c r="I160" s="1">
        <v>417.5</v>
      </c>
      <c r="J160" s="1">
        <f t="shared" si="60"/>
        <v>2367.8000000000002</v>
      </c>
      <c r="K160" s="1">
        <f t="shared" si="61"/>
        <v>30632.2</v>
      </c>
    </row>
    <row r="161" spans="1:126" x14ac:dyDescent="0.25">
      <c r="A161" t="s">
        <v>238</v>
      </c>
      <c r="B161" t="s">
        <v>204</v>
      </c>
      <c r="C161" s="32" t="s">
        <v>426</v>
      </c>
      <c r="D161" t="s">
        <v>286</v>
      </c>
      <c r="E161" s="1">
        <v>31500</v>
      </c>
      <c r="F161" s="1">
        <f t="shared" si="58"/>
        <v>904.05</v>
      </c>
      <c r="G161" s="1">
        <v>0</v>
      </c>
      <c r="H161" s="1">
        <f t="shared" si="59"/>
        <v>957.6</v>
      </c>
      <c r="I161" s="1">
        <v>1830.99</v>
      </c>
      <c r="J161" s="1">
        <v>3692.64</v>
      </c>
      <c r="K161" s="1">
        <v>27807.360000000001</v>
      </c>
    </row>
    <row r="162" spans="1:126" x14ac:dyDescent="0.25">
      <c r="A162" t="s">
        <v>486</v>
      </c>
      <c r="B162" t="s">
        <v>182</v>
      </c>
      <c r="C162" s="32" t="s">
        <v>425</v>
      </c>
      <c r="D162" t="s">
        <v>286</v>
      </c>
      <c r="E162" s="1">
        <v>41000</v>
      </c>
      <c r="F162" s="1">
        <f t="shared" si="58"/>
        <v>1176.7</v>
      </c>
      <c r="G162" s="1">
        <v>381.27</v>
      </c>
      <c r="H162" s="1">
        <f t="shared" si="59"/>
        <v>1246.4000000000001</v>
      </c>
      <c r="I162" s="1">
        <v>1731.82</v>
      </c>
      <c r="J162" s="1">
        <v>4536.1899999999996</v>
      </c>
      <c r="K162" s="1">
        <v>36463.81</v>
      </c>
    </row>
    <row r="163" spans="1:126" x14ac:dyDescent="0.25">
      <c r="A163" t="s">
        <v>184</v>
      </c>
      <c r="B163" t="s">
        <v>487</v>
      </c>
      <c r="C163" s="32" t="s">
        <v>425</v>
      </c>
      <c r="D163" t="s">
        <v>286</v>
      </c>
      <c r="E163" s="1">
        <v>46000</v>
      </c>
      <c r="F163" s="1">
        <f t="shared" si="58"/>
        <v>1320.2</v>
      </c>
      <c r="G163" s="1">
        <v>1289.46</v>
      </c>
      <c r="H163" s="1">
        <f t="shared" si="59"/>
        <v>1398.4</v>
      </c>
      <c r="I163" s="1">
        <v>2355</v>
      </c>
      <c r="J163" s="1">
        <v>6363.06</v>
      </c>
      <c r="K163" s="1">
        <v>39636.94</v>
      </c>
    </row>
    <row r="164" spans="1:126" x14ac:dyDescent="0.25">
      <c r="A164" t="s">
        <v>488</v>
      </c>
      <c r="B164" t="s">
        <v>185</v>
      </c>
      <c r="C164" s="32" t="s">
        <v>425</v>
      </c>
      <c r="D164" t="s">
        <v>286</v>
      </c>
      <c r="E164" s="1">
        <v>61000</v>
      </c>
      <c r="F164" s="1">
        <f t="shared" si="58"/>
        <v>1750.7</v>
      </c>
      <c r="G164" s="1">
        <v>3674.86</v>
      </c>
      <c r="H164" s="1">
        <f t="shared" si="59"/>
        <v>1854.4</v>
      </c>
      <c r="I164" s="1">
        <v>3224.99</v>
      </c>
      <c r="J164" s="1">
        <v>10504.95</v>
      </c>
      <c r="K164" s="1">
        <v>50495.05</v>
      </c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</row>
    <row r="165" spans="1:126" x14ac:dyDescent="0.25">
      <c r="A165" t="s">
        <v>186</v>
      </c>
      <c r="B165" t="s">
        <v>489</v>
      </c>
      <c r="C165" s="32" t="s">
        <v>425</v>
      </c>
      <c r="D165" t="s">
        <v>286</v>
      </c>
      <c r="E165" s="1">
        <v>46000</v>
      </c>
      <c r="F165" s="1">
        <f t="shared" si="58"/>
        <v>1320.2</v>
      </c>
      <c r="G165" s="1">
        <v>1289.46</v>
      </c>
      <c r="H165" s="1">
        <f t="shared" si="59"/>
        <v>1398.4</v>
      </c>
      <c r="I165" s="1">
        <v>2295</v>
      </c>
      <c r="J165" s="1">
        <v>6303.06</v>
      </c>
      <c r="K165" s="1">
        <v>39696.94</v>
      </c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</row>
    <row r="166" spans="1:126" x14ac:dyDescent="0.25">
      <c r="A166" t="s">
        <v>490</v>
      </c>
      <c r="B166" t="s">
        <v>491</v>
      </c>
      <c r="C166" s="32" t="s">
        <v>426</v>
      </c>
      <c r="D166" t="s">
        <v>286</v>
      </c>
      <c r="E166" s="1">
        <v>45000</v>
      </c>
      <c r="F166" s="1">
        <f t="shared" si="58"/>
        <v>1291.5</v>
      </c>
      <c r="G166" s="1">
        <v>743.29</v>
      </c>
      <c r="H166" s="1">
        <f t="shared" si="59"/>
        <v>1368</v>
      </c>
      <c r="I166" s="1">
        <v>6024.12</v>
      </c>
      <c r="J166" s="1">
        <v>9426.91</v>
      </c>
      <c r="K166" s="1">
        <v>35573.089999999997</v>
      </c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  <c r="DV166"/>
    </row>
    <row r="167" spans="1:126" x14ac:dyDescent="0.25">
      <c r="A167" t="s">
        <v>492</v>
      </c>
      <c r="B167" t="s">
        <v>190</v>
      </c>
      <c r="C167" s="32" t="s">
        <v>426</v>
      </c>
      <c r="D167" t="s">
        <v>286</v>
      </c>
      <c r="E167" s="1">
        <v>45000</v>
      </c>
      <c r="F167" s="1">
        <f t="shared" si="58"/>
        <v>1291.5</v>
      </c>
      <c r="G167" s="1">
        <v>1148.33</v>
      </c>
      <c r="H167" s="1">
        <f t="shared" si="59"/>
        <v>1368</v>
      </c>
      <c r="I167" s="1">
        <v>3264.99</v>
      </c>
      <c r="J167" s="1">
        <v>7072.82</v>
      </c>
      <c r="K167" s="1">
        <v>37927.18</v>
      </c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</row>
    <row r="168" spans="1:126" x14ac:dyDescent="0.25">
      <c r="A168" s="65" t="s">
        <v>13</v>
      </c>
      <c r="B168" s="65">
        <v>13</v>
      </c>
      <c r="C168" s="66"/>
      <c r="D168" s="65"/>
      <c r="E168" s="67">
        <f t="shared" ref="E168:J168" si="62">SUM(E155:E167)</f>
        <v>570950</v>
      </c>
      <c r="F168" s="67">
        <f t="shared" si="62"/>
        <v>16386.27</v>
      </c>
      <c r="G168" s="67">
        <f t="shared" si="62"/>
        <v>17311.09</v>
      </c>
      <c r="H168" s="67">
        <f t="shared" si="62"/>
        <v>17356.88</v>
      </c>
      <c r="I168" s="67">
        <f t="shared" si="62"/>
        <v>28923.25</v>
      </c>
      <c r="J168" s="67">
        <f t="shared" si="62"/>
        <v>79977.490000000005</v>
      </c>
      <c r="K168" s="67">
        <f>SUM(K155:K161)+K162+K163+K164+K165+K166+K167</f>
        <v>490972.51</v>
      </c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</row>
    <row r="169" spans="1:126" x14ac:dyDescent="0.25">
      <c r="A169" s="6"/>
      <c r="B169" s="6"/>
      <c r="C169" s="40"/>
      <c r="D169" s="6"/>
      <c r="E169" s="49"/>
      <c r="F169" s="49"/>
      <c r="G169" s="49"/>
      <c r="H169" s="49"/>
      <c r="I169" s="49"/>
      <c r="J169" s="49"/>
      <c r="K169" s="4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</row>
    <row r="170" spans="1:126" x14ac:dyDescent="0.25">
      <c r="A170" s="6" t="s">
        <v>493</v>
      </c>
      <c r="B170" s="6"/>
      <c r="C170" s="40"/>
      <c r="D170" s="6"/>
      <c r="E170" s="49"/>
      <c r="F170" s="49"/>
      <c r="G170" s="49"/>
      <c r="H170" s="49"/>
      <c r="I170" s="49"/>
      <c r="J170" s="49"/>
      <c r="K170" s="49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  <c r="DV170"/>
    </row>
    <row r="171" spans="1:126" s="68" customFormat="1" x14ac:dyDescent="0.25">
      <c r="A171" s="61" t="s">
        <v>494</v>
      </c>
      <c r="B171" s="61" t="s">
        <v>495</v>
      </c>
      <c r="C171" s="69" t="s">
        <v>425</v>
      </c>
      <c r="D171" s="61" t="s">
        <v>286</v>
      </c>
      <c r="E171" s="70">
        <v>45000</v>
      </c>
      <c r="F171" s="70"/>
      <c r="G171" s="70">
        <v>1148.33</v>
      </c>
      <c r="H171" s="70">
        <v>1368</v>
      </c>
      <c r="I171" s="70">
        <v>125</v>
      </c>
      <c r="J171" s="70">
        <v>3932.83</v>
      </c>
      <c r="K171" s="70">
        <v>41067.17</v>
      </c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</row>
    <row r="172" spans="1:126" s="5" customFormat="1" x14ac:dyDescent="0.25">
      <c r="A172" s="61" t="s">
        <v>496</v>
      </c>
      <c r="B172" s="61" t="s">
        <v>497</v>
      </c>
      <c r="C172" s="69" t="s">
        <v>425</v>
      </c>
      <c r="D172" s="61" t="s">
        <v>286</v>
      </c>
      <c r="E172" s="70">
        <v>32000</v>
      </c>
      <c r="F172" s="70"/>
      <c r="G172" s="70">
        <v>0</v>
      </c>
      <c r="H172" s="70">
        <v>972.8</v>
      </c>
      <c r="I172" s="70">
        <v>1545.12</v>
      </c>
      <c r="J172" s="70">
        <v>3436.32</v>
      </c>
      <c r="K172" s="70">
        <v>28563.68</v>
      </c>
    </row>
    <row r="173" spans="1:126" s="5" customFormat="1" x14ac:dyDescent="0.25">
      <c r="A173" s="61" t="s">
        <v>498</v>
      </c>
      <c r="B173" s="61" t="s">
        <v>497</v>
      </c>
      <c r="C173" s="69" t="s">
        <v>426</v>
      </c>
      <c r="D173" s="61" t="s">
        <v>286</v>
      </c>
      <c r="E173" s="70">
        <v>31500</v>
      </c>
      <c r="F173" s="70"/>
      <c r="G173" s="70">
        <v>0</v>
      </c>
      <c r="H173" s="70">
        <v>957.6</v>
      </c>
      <c r="I173" s="70">
        <v>1727.62</v>
      </c>
      <c r="J173" s="70">
        <v>3589.27</v>
      </c>
      <c r="K173" s="70">
        <v>27910.73</v>
      </c>
    </row>
    <row r="174" spans="1:126" s="61" customFormat="1" x14ac:dyDescent="0.25">
      <c r="A174" s="61" t="s">
        <v>499</v>
      </c>
      <c r="B174" s="61" t="s">
        <v>500</v>
      </c>
      <c r="C174" s="69" t="s">
        <v>425</v>
      </c>
      <c r="D174" s="61" t="s">
        <v>286</v>
      </c>
      <c r="E174" s="70">
        <v>26250</v>
      </c>
      <c r="F174" s="70"/>
      <c r="G174" s="70">
        <v>0</v>
      </c>
      <c r="H174" s="70">
        <v>798</v>
      </c>
      <c r="I174" s="70">
        <v>165</v>
      </c>
      <c r="J174" s="70">
        <v>1716.38</v>
      </c>
      <c r="K174" s="70">
        <v>24533.62</v>
      </c>
    </row>
    <row r="175" spans="1:126" s="61" customFormat="1" x14ac:dyDescent="0.25">
      <c r="A175" s="61" t="s">
        <v>501</v>
      </c>
      <c r="B175" s="61" t="s">
        <v>124</v>
      </c>
      <c r="C175" s="69" t="s">
        <v>425</v>
      </c>
      <c r="D175" s="61" t="s">
        <v>286</v>
      </c>
      <c r="E175" s="70">
        <v>41000</v>
      </c>
      <c r="F175" s="70"/>
      <c r="G175" s="70">
        <v>583.79</v>
      </c>
      <c r="H175" s="70">
        <v>1246.4000000000001</v>
      </c>
      <c r="I175" s="70">
        <v>1422.5</v>
      </c>
      <c r="J175" s="70">
        <v>4429.3900000000003</v>
      </c>
      <c r="K175" s="70">
        <v>36570.61</v>
      </c>
    </row>
    <row r="176" spans="1:126" s="61" customFormat="1" x14ac:dyDescent="0.25">
      <c r="A176" s="61" t="s">
        <v>502</v>
      </c>
      <c r="B176" s="61" t="s">
        <v>17</v>
      </c>
      <c r="C176" s="69" t="s">
        <v>425</v>
      </c>
      <c r="D176" s="61" t="s">
        <v>429</v>
      </c>
      <c r="E176" s="70">
        <v>75000</v>
      </c>
      <c r="F176" s="70"/>
      <c r="G176" s="70">
        <v>6309.38</v>
      </c>
      <c r="H176" s="70">
        <v>2280</v>
      </c>
      <c r="I176" s="70">
        <v>25</v>
      </c>
      <c r="J176" s="70">
        <v>10766.88</v>
      </c>
      <c r="K176" s="70">
        <v>64233.120000000003</v>
      </c>
    </row>
    <row r="177" spans="1:126" s="61" customFormat="1" x14ac:dyDescent="0.25">
      <c r="A177" s="110" t="s">
        <v>13</v>
      </c>
      <c r="B177" s="110">
        <v>6</v>
      </c>
      <c r="C177" s="111"/>
      <c r="D177" s="110"/>
      <c r="E177" s="112">
        <f>E171+E172+E173+E174+E175+E176</f>
        <v>250750</v>
      </c>
      <c r="F177" s="112"/>
      <c r="G177" s="112">
        <f>G171+G172+G173+G174+G175+G176</f>
        <v>8041.5</v>
      </c>
      <c r="H177" s="112">
        <f>H171+H172+H173+H174+H175+H176</f>
        <v>7622.8</v>
      </c>
      <c r="I177" s="112">
        <f>I171+I172+I173+I174+I175+I176</f>
        <v>5010.24</v>
      </c>
      <c r="J177" s="112">
        <f>J172+J171+J173+J174+J175+J176</f>
        <v>27871.07</v>
      </c>
      <c r="K177" s="112">
        <f>K171+K172+K173+K174+K175+K176</f>
        <v>222878.93</v>
      </c>
    </row>
    <row r="178" spans="1:126" s="61" customFormat="1" x14ac:dyDescent="0.25">
      <c r="A178" s="113" t="s">
        <v>503</v>
      </c>
      <c r="B178" s="113"/>
      <c r="C178" s="114"/>
      <c r="D178" s="113"/>
      <c r="E178" s="115"/>
      <c r="F178" s="115"/>
      <c r="G178" s="115"/>
      <c r="H178" s="115"/>
      <c r="I178" s="115"/>
      <c r="J178" s="115"/>
      <c r="K178" s="115"/>
    </row>
    <row r="179" spans="1:126" s="61" customFormat="1" x14ac:dyDescent="0.25">
      <c r="A179" s="29" t="s">
        <v>504</v>
      </c>
      <c r="B179" s="29" t="s">
        <v>289</v>
      </c>
      <c r="C179" s="109" t="s">
        <v>425</v>
      </c>
      <c r="D179" s="29" t="s">
        <v>286</v>
      </c>
      <c r="E179" s="48">
        <v>32000</v>
      </c>
      <c r="F179" s="48"/>
      <c r="G179" s="48">
        <v>0</v>
      </c>
      <c r="H179" s="48">
        <v>972.8</v>
      </c>
      <c r="I179" s="48">
        <v>2025</v>
      </c>
      <c r="J179" s="48">
        <v>3916.2</v>
      </c>
      <c r="K179" s="48">
        <v>28083.8</v>
      </c>
    </row>
    <row r="180" spans="1:126" s="110" customFormat="1" x14ac:dyDescent="0.25">
      <c r="A180" s="29" t="s">
        <v>172</v>
      </c>
      <c r="B180" s="29" t="s">
        <v>505</v>
      </c>
      <c r="C180" s="109" t="s">
        <v>425</v>
      </c>
      <c r="D180" s="29" t="s">
        <v>286</v>
      </c>
      <c r="E180" s="48">
        <v>45000</v>
      </c>
      <c r="F180" s="48"/>
      <c r="G180" s="48">
        <v>1148.33</v>
      </c>
      <c r="H180" s="48">
        <v>1368</v>
      </c>
      <c r="I180" s="48">
        <v>1500</v>
      </c>
      <c r="J180" s="48">
        <v>5307.83</v>
      </c>
      <c r="K180" s="48">
        <v>39692.17</v>
      </c>
      <c r="L180" s="113"/>
      <c r="M180" s="113"/>
      <c r="N180" s="113"/>
      <c r="O180" s="113"/>
      <c r="P180" s="113"/>
      <c r="Q180" s="113"/>
      <c r="R180" s="113"/>
      <c r="S180" s="113"/>
      <c r="T180" s="113"/>
      <c r="U180" s="113"/>
      <c r="V180" s="113"/>
      <c r="W180" s="113"/>
      <c r="X180" s="113"/>
      <c r="Y180" s="113"/>
      <c r="Z180" s="113"/>
      <c r="AA180" s="113"/>
      <c r="AB180" s="113"/>
      <c r="AC180" s="113"/>
      <c r="AD180" s="113"/>
      <c r="AE180" s="113"/>
      <c r="AF180" s="113"/>
      <c r="AG180" s="113"/>
      <c r="AH180" s="113"/>
      <c r="AI180" s="113"/>
      <c r="AJ180" s="113"/>
      <c r="AK180" s="113"/>
      <c r="AL180" s="113"/>
      <c r="AM180" s="113"/>
      <c r="AN180" s="113"/>
      <c r="AO180" s="113"/>
      <c r="AP180" s="113"/>
      <c r="AQ180" s="113"/>
      <c r="AR180" s="113"/>
      <c r="AS180" s="113"/>
      <c r="AT180" s="113"/>
      <c r="AU180" s="113"/>
      <c r="AV180" s="113"/>
      <c r="AW180" s="113"/>
    </row>
    <row r="181" spans="1:126" s="113" customFormat="1" x14ac:dyDescent="0.25">
      <c r="A181" s="29" t="s">
        <v>506</v>
      </c>
      <c r="B181" s="29" t="s">
        <v>505</v>
      </c>
      <c r="C181" s="109" t="s">
        <v>425</v>
      </c>
      <c r="D181" s="29" t="s">
        <v>286</v>
      </c>
      <c r="E181" s="48">
        <v>45000</v>
      </c>
      <c r="F181" s="48"/>
      <c r="G181" s="48">
        <v>1148.33</v>
      </c>
      <c r="H181" s="48">
        <v>1368</v>
      </c>
      <c r="I181" s="48">
        <v>25</v>
      </c>
      <c r="J181" s="48">
        <v>3832.83</v>
      </c>
      <c r="K181" s="48">
        <v>41167.17</v>
      </c>
    </row>
    <row r="182" spans="1:126" s="29" customFormat="1" x14ac:dyDescent="0.25">
      <c r="A182" s="29" t="s">
        <v>507</v>
      </c>
      <c r="B182" s="29" t="s">
        <v>481</v>
      </c>
      <c r="C182" s="109" t="s">
        <v>425</v>
      </c>
      <c r="D182" s="29" t="s">
        <v>286</v>
      </c>
      <c r="E182" s="48">
        <v>35000</v>
      </c>
      <c r="F182" s="48"/>
      <c r="G182" s="48">
        <v>0</v>
      </c>
      <c r="H182" s="48">
        <v>1064</v>
      </c>
      <c r="I182" s="48">
        <v>25</v>
      </c>
      <c r="J182" s="48">
        <v>2093.5</v>
      </c>
      <c r="K182" s="48">
        <v>32906.5</v>
      </c>
    </row>
    <row r="183" spans="1:126" s="29" customFormat="1" x14ac:dyDescent="0.25">
      <c r="A183" s="110" t="s">
        <v>13</v>
      </c>
      <c r="B183" s="110">
        <v>4</v>
      </c>
      <c r="C183" s="111"/>
      <c r="D183" s="110"/>
      <c r="E183" s="112">
        <f>E179+E180+E181+E182</f>
        <v>157000</v>
      </c>
      <c r="F183" s="112"/>
      <c r="G183" s="112">
        <f>G179+G180+G181+G182</f>
        <v>2296.66</v>
      </c>
      <c r="H183" s="112">
        <f>H179+H180+H181+H182</f>
        <v>4772.8</v>
      </c>
      <c r="I183" s="112">
        <f>I179+I180+I181+I182</f>
        <v>3575</v>
      </c>
      <c r="J183" s="112">
        <f>J179+J180+J181+J182</f>
        <v>15150.36</v>
      </c>
      <c r="K183" s="112">
        <f>K180+K179+K181+K182</f>
        <v>141849.64000000001</v>
      </c>
    </row>
    <row r="184" spans="1:126" s="29" customFormat="1" x14ac:dyDescent="0.25">
      <c r="A184" s="108" t="s">
        <v>96</v>
      </c>
      <c r="B184" s="108"/>
      <c r="C184" s="108"/>
      <c r="D184" s="108"/>
      <c r="E184" s="108"/>
      <c r="F184" s="108"/>
      <c r="G184" s="108"/>
      <c r="H184" s="108"/>
      <c r="I184" s="108"/>
      <c r="J184" s="108"/>
      <c r="K184" s="108"/>
    </row>
    <row r="185" spans="1:126" s="29" customFormat="1" x14ac:dyDescent="0.25">
      <c r="A185" t="s">
        <v>99</v>
      </c>
      <c r="B185" t="s">
        <v>100</v>
      </c>
      <c r="C185" s="32" t="s">
        <v>426</v>
      </c>
      <c r="D185" t="s">
        <v>286</v>
      </c>
      <c r="E185" s="1">
        <v>60000</v>
      </c>
      <c r="F185" s="1">
        <f t="shared" ref="F185" si="63">E185*0.0287</f>
        <v>1722</v>
      </c>
      <c r="G185" s="1">
        <v>3486.68</v>
      </c>
      <c r="H185" s="1">
        <f t="shared" ref="H185" si="64">E185*0.0304</f>
        <v>1824</v>
      </c>
      <c r="I185" s="1">
        <v>277</v>
      </c>
      <c r="J185" s="1">
        <v>7310.18</v>
      </c>
      <c r="K185" s="1">
        <f t="shared" ref="K185" si="65">E185-J185</f>
        <v>52689.82</v>
      </c>
    </row>
    <row r="186" spans="1:126" s="110" customFormat="1" x14ac:dyDescent="0.25">
      <c r="A186" t="s">
        <v>368</v>
      </c>
      <c r="B186" s="21" t="s">
        <v>124</v>
      </c>
      <c r="C186" s="32" t="s">
        <v>425</v>
      </c>
      <c r="D186" t="s">
        <v>286</v>
      </c>
      <c r="E186" s="1">
        <v>42000</v>
      </c>
      <c r="F186" s="1">
        <f>E186*0.0287</f>
        <v>1205.4000000000001</v>
      </c>
      <c r="G186" s="1">
        <v>724.92</v>
      </c>
      <c r="H186" s="1">
        <f>E186*0.0304</f>
        <v>1276.8</v>
      </c>
      <c r="I186" s="1">
        <v>25</v>
      </c>
      <c r="J186" s="1">
        <v>3232.12</v>
      </c>
      <c r="K186" s="1">
        <v>38767.879999999997</v>
      </c>
      <c r="L186" s="113"/>
      <c r="M186" s="113"/>
      <c r="N186" s="113"/>
      <c r="O186" s="113"/>
      <c r="P186" s="113"/>
      <c r="Q186" s="113"/>
      <c r="R186" s="113"/>
      <c r="S186" s="113"/>
      <c r="T186" s="113"/>
      <c r="U186" s="113"/>
      <c r="V186" s="113"/>
      <c r="W186" s="113"/>
      <c r="X186" s="113"/>
      <c r="Y186" s="113"/>
      <c r="Z186" s="113"/>
      <c r="AA186" s="113"/>
      <c r="AB186" s="113"/>
      <c r="AC186" s="113"/>
      <c r="AD186" s="113"/>
      <c r="AE186" s="113"/>
      <c r="AF186" s="113"/>
      <c r="AG186" s="113"/>
      <c r="AH186" s="113"/>
      <c r="AI186" s="113"/>
      <c r="AJ186" s="113"/>
      <c r="AK186" s="113"/>
      <c r="AL186" s="113"/>
      <c r="AM186" s="113"/>
      <c r="AN186" s="113"/>
      <c r="AO186" s="113"/>
      <c r="AP186" s="113"/>
      <c r="AQ186" s="113"/>
      <c r="AR186" s="113"/>
      <c r="AS186" s="113"/>
      <c r="AT186" s="113"/>
      <c r="AU186" s="113"/>
      <c r="AV186" s="113"/>
      <c r="AW186" s="113"/>
    </row>
    <row r="187" spans="1:126" x14ac:dyDescent="0.25">
      <c r="A187" t="s">
        <v>50</v>
      </c>
      <c r="B187" s="21" t="s">
        <v>348</v>
      </c>
      <c r="C187" s="32" t="s">
        <v>425</v>
      </c>
      <c r="D187" t="s">
        <v>286</v>
      </c>
      <c r="E187" s="1">
        <v>31500</v>
      </c>
      <c r="G187" s="1">
        <v>0</v>
      </c>
      <c r="H187" s="1">
        <v>957.6</v>
      </c>
      <c r="I187" s="1">
        <v>1366.21</v>
      </c>
      <c r="J187" s="1">
        <v>3266.15</v>
      </c>
      <c r="K187" s="1">
        <v>28233.85</v>
      </c>
    </row>
    <row r="188" spans="1:126" x14ac:dyDescent="0.25">
      <c r="A188" s="3" t="s">
        <v>13</v>
      </c>
      <c r="B188" s="3">
        <v>3</v>
      </c>
      <c r="C188" s="34"/>
      <c r="D188" s="3"/>
      <c r="E188" s="4">
        <f>SUM(E185:E187)</f>
        <v>133500</v>
      </c>
      <c r="F188" s="4">
        <f>SUM(F185:F186)</f>
        <v>2927.4</v>
      </c>
      <c r="G188" s="4">
        <f>SUM(G185:G187)</f>
        <v>4211.6000000000004</v>
      </c>
      <c r="H188" s="4">
        <f>SUM(H185:H186)+H187</f>
        <v>4058.4</v>
      </c>
      <c r="I188" s="4">
        <f>SUM(I185:I187)</f>
        <v>1668.21</v>
      </c>
      <c r="J188" s="4">
        <f>SUM(J185:J186)+J187</f>
        <v>13808.45</v>
      </c>
      <c r="K188" s="4">
        <f>SUM(K185:K186)+K187</f>
        <v>119691.55</v>
      </c>
    </row>
    <row r="189" spans="1:126" x14ac:dyDescent="0.25">
      <c r="A189" s="6"/>
      <c r="B189" s="6"/>
      <c r="C189" s="40"/>
      <c r="D189" s="6"/>
      <c r="E189" s="49"/>
      <c r="F189" s="49"/>
      <c r="G189" s="49"/>
      <c r="H189" s="49"/>
      <c r="I189" s="49"/>
      <c r="J189" s="49"/>
      <c r="K189" s="4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  <c r="DV189"/>
    </row>
    <row r="190" spans="1:126" x14ac:dyDescent="0.25">
      <c r="A190" s="6" t="s">
        <v>508</v>
      </c>
      <c r="B190" s="6"/>
      <c r="C190" s="40"/>
      <c r="D190" s="6"/>
      <c r="E190" s="49"/>
      <c r="F190" s="49"/>
      <c r="G190" s="49"/>
      <c r="H190" s="49"/>
      <c r="I190" s="49"/>
      <c r="J190" s="49"/>
      <c r="K190" s="49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  <c r="DV190"/>
    </row>
    <row r="191" spans="1:126" x14ac:dyDescent="0.25">
      <c r="A191" s="61" t="s">
        <v>97</v>
      </c>
      <c r="B191" s="61" t="s">
        <v>98</v>
      </c>
      <c r="C191" s="69" t="s">
        <v>425</v>
      </c>
      <c r="D191" s="61" t="s">
        <v>284</v>
      </c>
      <c r="E191" s="70">
        <v>101000</v>
      </c>
      <c r="F191" s="70"/>
      <c r="G191" s="70">
        <v>12340.59</v>
      </c>
      <c r="H191" s="70">
        <v>3070.4</v>
      </c>
      <c r="I191" s="70">
        <v>25</v>
      </c>
      <c r="J191" s="70">
        <v>18334.689999999999</v>
      </c>
      <c r="K191" s="70">
        <v>82665.31</v>
      </c>
    </row>
    <row r="192" spans="1:126" s="5" customFormat="1" x14ac:dyDescent="0.25">
      <c r="A192" s="65" t="s">
        <v>13</v>
      </c>
      <c r="B192" s="65">
        <v>1</v>
      </c>
      <c r="C192" s="116"/>
      <c r="D192" s="68"/>
      <c r="E192" s="117">
        <f>E191</f>
        <v>101000</v>
      </c>
      <c r="F192" s="117"/>
      <c r="G192" s="117">
        <f>G191</f>
        <v>12340.59</v>
      </c>
      <c r="H192" s="117">
        <f>H191</f>
        <v>3070.4</v>
      </c>
      <c r="I192" s="117">
        <f>I191</f>
        <v>25</v>
      </c>
      <c r="J192" s="117">
        <f>J191</f>
        <v>18334.689999999999</v>
      </c>
      <c r="K192" s="117">
        <f>K191</f>
        <v>82665.31</v>
      </c>
    </row>
    <row r="193" spans="1:126" s="5" customFormat="1" x14ac:dyDescent="0.25">
      <c r="A193" s="85" t="s">
        <v>402</v>
      </c>
      <c r="B193" s="85"/>
      <c r="C193" s="85"/>
      <c r="D193" s="85"/>
      <c r="E193" s="85"/>
      <c r="F193" s="85"/>
      <c r="G193" s="85"/>
      <c r="H193" s="85"/>
      <c r="I193" s="85"/>
      <c r="J193" s="85"/>
      <c r="K193" s="85"/>
    </row>
    <row r="194" spans="1:126" s="61" customFormat="1" x14ac:dyDescent="0.25">
      <c r="A194" t="s">
        <v>291</v>
      </c>
      <c r="B194" t="s">
        <v>76</v>
      </c>
      <c r="C194" s="32" t="s">
        <v>425</v>
      </c>
      <c r="D194" t="s">
        <v>286</v>
      </c>
      <c r="E194" s="1">
        <v>19800</v>
      </c>
      <c r="F194" s="1">
        <f>E194*0.0287</f>
        <v>568.26</v>
      </c>
      <c r="G194" s="1">
        <v>0</v>
      </c>
      <c r="H194" s="1">
        <f>E194*0.0304</f>
        <v>601.91999999999996</v>
      </c>
      <c r="I194" s="1">
        <v>187</v>
      </c>
      <c r="J194" s="1">
        <f>F194+G194+H194+I194</f>
        <v>1357.18</v>
      </c>
      <c r="K194" s="1">
        <f>E194-J194</f>
        <v>18442.82</v>
      </c>
    </row>
    <row r="195" spans="1:126" x14ac:dyDescent="0.25">
      <c r="A195" t="s">
        <v>434</v>
      </c>
      <c r="B195" t="s">
        <v>76</v>
      </c>
      <c r="C195" s="32" t="s">
        <v>425</v>
      </c>
      <c r="D195" t="s">
        <v>286</v>
      </c>
      <c r="E195" s="1">
        <v>25544</v>
      </c>
      <c r="F195" s="1">
        <v>1435</v>
      </c>
      <c r="G195" s="1">
        <v>0</v>
      </c>
      <c r="H195" s="1">
        <v>776.54</v>
      </c>
      <c r="I195" s="1">
        <v>25</v>
      </c>
      <c r="J195" s="1">
        <v>1534.65</v>
      </c>
      <c r="K195" s="1">
        <v>24009.35</v>
      </c>
    </row>
    <row r="196" spans="1:126" x14ac:dyDescent="0.25">
      <c r="A196" t="s">
        <v>403</v>
      </c>
      <c r="B196" t="s">
        <v>76</v>
      </c>
      <c r="C196" s="32" t="s">
        <v>425</v>
      </c>
      <c r="D196" t="s">
        <v>286</v>
      </c>
      <c r="E196" s="1">
        <v>19800</v>
      </c>
      <c r="F196" s="1">
        <f t="shared" ref="F196" si="66">E196*0.0287</f>
        <v>568.26</v>
      </c>
      <c r="G196" s="1">
        <v>0</v>
      </c>
      <c r="H196" s="1">
        <f t="shared" ref="H196" si="67">E196*0.0304</f>
        <v>601.91999999999996</v>
      </c>
      <c r="I196" s="1">
        <v>619</v>
      </c>
      <c r="J196" s="1">
        <v>1789.18</v>
      </c>
      <c r="K196" s="1">
        <f>+E196-J196</f>
        <v>18010.82</v>
      </c>
    </row>
    <row r="197" spans="1:126" x14ac:dyDescent="0.25">
      <c r="A197" s="3" t="s">
        <v>13</v>
      </c>
      <c r="B197" s="3">
        <v>3</v>
      </c>
      <c r="C197" s="34"/>
      <c r="D197" s="3"/>
      <c r="E197" s="4">
        <f t="shared" ref="E197:K197" si="68">SUM(E194:E196)</f>
        <v>65144</v>
      </c>
      <c r="F197" s="4">
        <f t="shared" si="68"/>
        <v>2571.52</v>
      </c>
      <c r="G197" s="4">
        <f t="shared" si="68"/>
        <v>0</v>
      </c>
      <c r="H197" s="4">
        <f t="shared" si="68"/>
        <v>1980.38</v>
      </c>
      <c r="I197" s="4">
        <f t="shared" si="68"/>
        <v>831</v>
      </c>
      <c r="J197" s="4">
        <f t="shared" si="68"/>
        <v>4681.01</v>
      </c>
      <c r="K197" s="4">
        <f t="shared" si="68"/>
        <v>60462.99</v>
      </c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  <c r="DV197"/>
    </row>
    <row r="198" spans="1:126" x14ac:dyDescent="0.25"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</row>
    <row r="199" spans="1:126" x14ac:dyDescent="0.25">
      <c r="A199" s="85" t="s">
        <v>67</v>
      </c>
      <c r="B199" s="85"/>
      <c r="C199" s="85"/>
      <c r="D199" s="85"/>
      <c r="E199" s="85"/>
      <c r="F199" s="85"/>
      <c r="G199" s="85"/>
      <c r="H199" s="85"/>
      <c r="I199" s="85"/>
      <c r="J199" s="85"/>
      <c r="K199" s="85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</row>
    <row r="200" spans="1:126" x14ac:dyDescent="0.25">
      <c r="A200" t="s">
        <v>68</v>
      </c>
      <c r="B200" t="s">
        <v>69</v>
      </c>
      <c r="C200" s="32" t="s">
        <v>425</v>
      </c>
      <c r="D200" t="s">
        <v>286</v>
      </c>
      <c r="E200" s="1">
        <v>23000</v>
      </c>
      <c r="F200" s="1">
        <f>E200*0.0287</f>
        <v>660.1</v>
      </c>
      <c r="G200" s="1">
        <v>0</v>
      </c>
      <c r="H200" s="1">
        <f>E200*0.0304</f>
        <v>699.2</v>
      </c>
      <c r="I200" s="1">
        <v>1073.5</v>
      </c>
      <c r="J200" s="1">
        <v>2432.8000000000002</v>
      </c>
      <c r="K200" s="1">
        <v>20567.2</v>
      </c>
    </row>
    <row r="201" spans="1:126" x14ac:dyDescent="0.25">
      <c r="A201" t="s">
        <v>54</v>
      </c>
      <c r="B201" t="s">
        <v>55</v>
      </c>
      <c r="C201" s="32" t="s">
        <v>426</v>
      </c>
      <c r="D201" t="s">
        <v>285</v>
      </c>
      <c r="E201" s="1">
        <v>24150</v>
      </c>
      <c r="F201" s="1">
        <f>E201*0.0287</f>
        <v>693.11</v>
      </c>
      <c r="G201" s="1">
        <v>0</v>
      </c>
      <c r="H201" s="1">
        <f>E201*0.0304</f>
        <v>734.16</v>
      </c>
      <c r="I201" s="1">
        <v>75</v>
      </c>
      <c r="J201" s="1">
        <f t="shared" ref="J201" si="69">F201+G201+H201+I201</f>
        <v>1502.27</v>
      </c>
      <c r="K201" s="1">
        <f t="shared" ref="K201" si="70">E201-J201</f>
        <v>22647.73</v>
      </c>
    </row>
    <row r="202" spans="1:126" x14ac:dyDescent="0.25">
      <c r="A202" t="s">
        <v>70</v>
      </c>
      <c r="B202" t="s">
        <v>71</v>
      </c>
      <c r="C202" s="32" t="s">
        <v>426</v>
      </c>
      <c r="D202" t="s">
        <v>284</v>
      </c>
      <c r="E202" s="1">
        <v>23100</v>
      </c>
      <c r="F202" s="1">
        <f t="shared" ref="F202:F206" si="71">E202*0.0287</f>
        <v>662.97</v>
      </c>
      <c r="G202" s="1">
        <v>0</v>
      </c>
      <c r="H202" s="1">
        <f t="shared" ref="H202:H205" si="72">E202*0.0304</f>
        <v>702.24</v>
      </c>
      <c r="I202" s="1">
        <v>9018.83</v>
      </c>
      <c r="J202" s="1">
        <v>10129.35</v>
      </c>
      <c r="K202" s="1">
        <v>12970.65</v>
      </c>
    </row>
    <row r="203" spans="1:126" x14ac:dyDescent="0.25">
      <c r="A203" t="s">
        <v>72</v>
      </c>
      <c r="B203" t="s">
        <v>73</v>
      </c>
      <c r="C203" s="32" t="s">
        <v>425</v>
      </c>
      <c r="D203" t="s">
        <v>286</v>
      </c>
      <c r="E203" s="1">
        <v>22942.5</v>
      </c>
      <c r="F203" s="1">
        <f t="shared" si="71"/>
        <v>658.45</v>
      </c>
      <c r="G203" s="1">
        <v>0</v>
      </c>
      <c r="H203" s="1">
        <f t="shared" si="72"/>
        <v>697.45</v>
      </c>
      <c r="I203" s="1">
        <v>125</v>
      </c>
      <c r="J203" s="1">
        <f t="shared" ref="J203" si="73">F203+G203+H203+I203</f>
        <v>1480.9</v>
      </c>
      <c r="K203" s="1">
        <f t="shared" ref="K203" si="74">E203-J203</f>
        <v>21461.599999999999</v>
      </c>
    </row>
    <row r="204" spans="1:126" s="2" customFormat="1" x14ac:dyDescent="0.25">
      <c r="A204" t="s">
        <v>74</v>
      </c>
      <c r="B204" t="s">
        <v>75</v>
      </c>
      <c r="C204" s="32" t="s">
        <v>425</v>
      </c>
      <c r="D204" t="s">
        <v>286</v>
      </c>
      <c r="E204" s="1">
        <v>18700</v>
      </c>
      <c r="F204" s="1">
        <f t="shared" ref="F204" si="75">E204*0.0287</f>
        <v>536.69000000000005</v>
      </c>
      <c r="G204" s="1">
        <v>0</v>
      </c>
      <c r="H204" s="1">
        <f t="shared" ref="H204" si="76">E204*0.0304</f>
        <v>568.48</v>
      </c>
      <c r="I204" s="1">
        <v>125</v>
      </c>
      <c r="J204" s="1">
        <f t="shared" ref="J204" si="77">F204+G204+H204+I204</f>
        <v>1230.17</v>
      </c>
      <c r="K204" s="1">
        <v>17469.830000000002</v>
      </c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N204" s="6"/>
      <c r="AO204" s="6"/>
      <c r="AP204" s="6"/>
      <c r="AQ204" s="6"/>
      <c r="AR204" s="6"/>
      <c r="AS204" s="6"/>
      <c r="AT204" s="6"/>
      <c r="AU204" s="6"/>
      <c r="AV204" s="6"/>
      <c r="AW204" s="6"/>
      <c r="AX204" s="6"/>
      <c r="AY204" s="6"/>
      <c r="AZ204" s="6"/>
      <c r="BA204" s="6"/>
      <c r="BB204" s="6"/>
      <c r="BC204" s="6"/>
      <c r="BD204" s="6"/>
      <c r="BE204" s="6"/>
      <c r="BF204" s="6"/>
      <c r="BG204" s="6"/>
      <c r="BH204" s="6"/>
      <c r="BI204" s="6"/>
      <c r="BJ204" s="6"/>
      <c r="BK204" s="6"/>
      <c r="BL204" s="6"/>
      <c r="BM204" s="6"/>
      <c r="BN204" s="6"/>
      <c r="BO204" s="6"/>
      <c r="BP204" s="6"/>
      <c r="BQ204" s="6"/>
      <c r="BR204" s="6"/>
      <c r="BS204" s="6"/>
      <c r="BT204" s="6"/>
      <c r="BU204" s="6"/>
      <c r="BV204" s="6"/>
      <c r="BW204" s="6"/>
      <c r="BX204" s="6"/>
      <c r="BY204" s="6"/>
      <c r="BZ204" s="6"/>
      <c r="CA204" s="6"/>
      <c r="CB204" s="6"/>
      <c r="CC204" s="6"/>
      <c r="CD204" s="6"/>
      <c r="CE204" s="6"/>
      <c r="CF204" s="6"/>
      <c r="CG204" s="6"/>
      <c r="CH204" s="6"/>
      <c r="CI204" s="6"/>
      <c r="CJ204" s="6"/>
      <c r="CK204" s="6"/>
      <c r="CL204" s="6"/>
      <c r="CM204" s="6"/>
      <c r="CN204" s="6"/>
      <c r="CO204" s="6"/>
      <c r="CP204" s="6"/>
      <c r="CQ204" s="6"/>
      <c r="CR204" s="6"/>
      <c r="CS204" s="6"/>
      <c r="CT204" s="6"/>
      <c r="CU204" s="6"/>
      <c r="CV204" s="6"/>
      <c r="CW204" s="6"/>
      <c r="CX204" s="6"/>
      <c r="CY204" s="6"/>
      <c r="CZ204" s="6"/>
      <c r="DA204" s="6"/>
      <c r="DB204" s="6"/>
      <c r="DC204" s="6"/>
      <c r="DD204" s="6"/>
      <c r="DE204" s="6"/>
      <c r="DF204" s="6"/>
      <c r="DG204" s="6"/>
      <c r="DH204" s="6"/>
      <c r="DI204" s="6"/>
      <c r="DJ204" s="6"/>
      <c r="DK204" s="6"/>
      <c r="DL204" s="6"/>
      <c r="DM204" s="6"/>
      <c r="DN204" s="6"/>
      <c r="DO204" s="6"/>
      <c r="DP204" s="6"/>
      <c r="DQ204" s="6"/>
      <c r="DR204" s="6"/>
      <c r="DS204" s="6"/>
      <c r="DT204" s="6"/>
      <c r="DU204" s="6"/>
      <c r="DV204" s="6"/>
    </row>
    <row r="205" spans="1:126" x14ac:dyDescent="0.25">
      <c r="A205" t="s">
        <v>404</v>
      </c>
      <c r="B205" t="s">
        <v>71</v>
      </c>
      <c r="C205" s="32" t="s">
        <v>426</v>
      </c>
      <c r="D205" t="s">
        <v>286</v>
      </c>
      <c r="E205" s="1">
        <v>20000</v>
      </c>
      <c r="F205" s="1">
        <f t="shared" si="71"/>
        <v>574</v>
      </c>
      <c r="G205" s="1">
        <v>0</v>
      </c>
      <c r="H205" s="1">
        <f t="shared" si="72"/>
        <v>608</v>
      </c>
      <c r="I205" s="1">
        <v>625</v>
      </c>
      <c r="J205" s="1">
        <v>1807</v>
      </c>
      <c r="K205" s="1">
        <v>18193</v>
      </c>
    </row>
    <row r="206" spans="1:126" x14ac:dyDescent="0.25">
      <c r="A206" t="s">
        <v>428</v>
      </c>
      <c r="B206" t="s">
        <v>289</v>
      </c>
      <c r="C206" s="32" t="s">
        <v>425</v>
      </c>
      <c r="D206" t="s">
        <v>429</v>
      </c>
      <c r="E206" s="1">
        <v>21945</v>
      </c>
      <c r="F206" s="1">
        <f t="shared" si="71"/>
        <v>629.82000000000005</v>
      </c>
      <c r="G206" s="1">
        <v>0</v>
      </c>
      <c r="H206" s="1">
        <v>667.13</v>
      </c>
      <c r="I206" s="1">
        <v>11843.74</v>
      </c>
      <c r="J206" s="1">
        <v>13087.68</v>
      </c>
      <c r="K206" s="1">
        <v>8857.32</v>
      </c>
    </row>
    <row r="207" spans="1:126" x14ac:dyDescent="0.25">
      <c r="A207" s="3" t="s">
        <v>13</v>
      </c>
      <c r="B207" s="3">
        <v>7</v>
      </c>
      <c r="C207" s="34"/>
      <c r="D207" s="3"/>
      <c r="E207" s="4">
        <f t="shared" ref="E207:K207" si="78">SUM(E200:E206)</f>
        <v>153837.5</v>
      </c>
      <c r="F207" s="4">
        <f t="shared" si="78"/>
        <v>4415.1400000000003</v>
      </c>
      <c r="G207" s="4">
        <f t="shared" si="78"/>
        <v>0</v>
      </c>
      <c r="H207" s="4">
        <f t="shared" si="78"/>
        <v>4676.66</v>
      </c>
      <c r="I207" s="4">
        <f t="shared" si="78"/>
        <v>22886.07</v>
      </c>
      <c r="J207" s="4">
        <f t="shared" si="78"/>
        <v>31670.17</v>
      </c>
      <c r="K207" s="4">
        <f t="shared" si="78"/>
        <v>122167.33</v>
      </c>
    </row>
    <row r="209" spans="1:126" x14ac:dyDescent="0.25">
      <c r="A209" s="108" t="s">
        <v>528</v>
      </c>
      <c r="B209" s="108"/>
      <c r="C209" s="108"/>
      <c r="D209" s="108"/>
      <c r="E209" s="108"/>
      <c r="F209" s="108"/>
      <c r="G209" s="108"/>
      <c r="H209" s="108"/>
      <c r="I209" s="108"/>
      <c r="J209" s="108"/>
      <c r="K209" s="108"/>
    </row>
    <row r="210" spans="1:126" x14ac:dyDescent="0.25">
      <c r="A210" s="5" t="s">
        <v>336</v>
      </c>
      <c r="B210" s="57" t="s">
        <v>290</v>
      </c>
      <c r="C210" s="58" t="s">
        <v>426</v>
      </c>
      <c r="D210" s="59" t="s">
        <v>286</v>
      </c>
      <c r="E210" s="30">
        <v>26000</v>
      </c>
      <c r="F210" s="30">
        <f>E210*0.0287</f>
        <v>746.2</v>
      </c>
      <c r="G210" s="30">
        <v>0</v>
      </c>
      <c r="H210" s="30">
        <f>E210*0.0304</f>
        <v>790.4</v>
      </c>
      <c r="I210" s="30">
        <v>277.5</v>
      </c>
      <c r="J210" s="30">
        <f>+F210+G210+H210+I210</f>
        <v>1814.1</v>
      </c>
      <c r="K210" s="30">
        <f>+E210-J210</f>
        <v>24185.9</v>
      </c>
    </row>
    <row r="211" spans="1:126" x14ac:dyDescent="0.25">
      <c r="A211" s="5" t="s">
        <v>441</v>
      </c>
      <c r="B211" s="57" t="s">
        <v>17</v>
      </c>
      <c r="C211" s="58" t="s">
        <v>425</v>
      </c>
      <c r="D211" s="59" t="s">
        <v>286</v>
      </c>
      <c r="E211" s="30">
        <v>50000</v>
      </c>
      <c r="F211" s="30">
        <v>1435</v>
      </c>
      <c r="G211" s="30">
        <v>1675.48</v>
      </c>
      <c r="H211" s="30">
        <v>1520</v>
      </c>
      <c r="I211" s="30">
        <v>1637.12</v>
      </c>
      <c r="J211" s="30">
        <v>6243.6</v>
      </c>
      <c r="K211" s="30">
        <v>43756.4</v>
      </c>
    </row>
    <row r="212" spans="1:126" x14ac:dyDescent="0.25">
      <c r="A212" s="65" t="s">
        <v>13</v>
      </c>
      <c r="B212" s="65">
        <v>2</v>
      </c>
      <c r="C212" s="66"/>
      <c r="D212" s="65"/>
      <c r="E212" s="67">
        <f t="shared" ref="E212:K212" si="79">SUM(E210)+E211</f>
        <v>76000</v>
      </c>
      <c r="F212" s="67">
        <f t="shared" si="79"/>
        <v>2181.1999999999998</v>
      </c>
      <c r="G212" s="67">
        <f t="shared" si="79"/>
        <v>1675.48</v>
      </c>
      <c r="H212" s="67">
        <f t="shared" si="79"/>
        <v>2310.4</v>
      </c>
      <c r="I212" s="67">
        <f t="shared" si="79"/>
        <v>1914.62</v>
      </c>
      <c r="J212" s="67">
        <f t="shared" si="79"/>
        <v>8057.7</v>
      </c>
      <c r="K212" s="67">
        <f t="shared" si="79"/>
        <v>67942.3</v>
      </c>
    </row>
    <row r="213" spans="1:126" x14ac:dyDescent="0.25"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  <c r="DV213"/>
    </row>
    <row r="214" spans="1:126" x14ac:dyDescent="0.25">
      <c r="A214" s="85" t="s">
        <v>77</v>
      </c>
      <c r="B214" s="85"/>
      <c r="C214" s="85"/>
      <c r="D214" s="85"/>
      <c r="E214" s="85"/>
      <c r="F214" s="85"/>
      <c r="G214" s="85"/>
      <c r="H214" s="85"/>
      <c r="I214" s="85"/>
      <c r="J214" s="85"/>
      <c r="K214" s="85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</row>
    <row r="215" spans="1:126" x14ac:dyDescent="0.25">
      <c r="A215" s="5" t="s">
        <v>78</v>
      </c>
      <c r="B215" t="s">
        <v>79</v>
      </c>
      <c r="C215" s="32" t="s">
        <v>426</v>
      </c>
      <c r="D215" t="s">
        <v>286</v>
      </c>
      <c r="E215" s="48">
        <v>24500</v>
      </c>
      <c r="F215" s="1">
        <f>E215*0.0287</f>
        <v>703.15</v>
      </c>
      <c r="G215" s="1">
        <v>0</v>
      </c>
      <c r="H215" s="1">
        <f>E215*0.0304</f>
        <v>744.8</v>
      </c>
      <c r="I215" s="1">
        <v>287</v>
      </c>
      <c r="J215" s="1">
        <f>+F215+G215+H215+I215</f>
        <v>1734.95</v>
      </c>
      <c r="K215" s="1">
        <f>+E215-J215</f>
        <v>22765.05</v>
      </c>
    </row>
    <row r="216" spans="1:126" x14ac:dyDescent="0.25">
      <c r="A216" s="5" t="s">
        <v>80</v>
      </c>
      <c r="B216" t="s">
        <v>79</v>
      </c>
      <c r="C216" s="32" t="s">
        <v>425</v>
      </c>
      <c r="D216" t="s">
        <v>286</v>
      </c>
      <c r="E216" s="30">
        <v>16500</v>
      </c>
      <c r="F216" s="1">
        <f t="shared" ref="F216:F242" si="80">E216*0.0287</f>
        <v>473.55</v>
      </c>
      <c r="G216" s="1">
        <v>0</v>
      </c>
      <c r="H216" s="1">
        <f t="shared" ref="H216:H242" si="81">E216*0.0304</f>
        <v>501.6</v>
      </c>
      <c r="I216" s="1">
        <v>1362</v>
      </c>
      <c r="J216" s="1">
        <v>2337.15</v>
      </c>
      <c r="K216" s="1">
        <f t="shared" ref="K216:K238" si="82">+E216-J216</f>
        <v>14162.85</v>
      </c>
    </row>
    <row r="217" spans="1:126" x14ac:dyDescent="0.25">
      <c r="A217" s="5" t="s">
        <v>236</v>
      </c>
      <c r="B217" t="s">
        <v>95</v>
      </c>
      <c r="C217" s="32" t="s">
        <v>425</v>
      </c>
      <c r="D217" t="s">
        <v>286</v>
      </c>
      <c r="E217" s="30">
        <v>23000</v>
      </c>
      <c r="F217" s="1">
        <f t="shared" si="80"/>
        <v>660.1</v>
      </c>
      <c r="G217" s="1">
        <v>0</v>
      </c>
      <c r="H217" s="1">
        <f t="shared" si="81"/>
        <v>699.2</v>
      </c>
      <c r="I217" s="1">
        <v>125</v>
      </c>
      <c r="J217" s="1">
        <f t="shared" ref="J217:J239" si="83">+F217+G217+H217+I217</f>
        <v>1484.3</v>
      </c>
      <c r="K217" s="1">
        <f>+E217-J217</f>
        <v>21515.7</v>
      </c>
    </row>
    <row r="218" spans="1:126" x14ac:dyDescent="0.25">
      <c r="A218" s="5" t="s">
        <v>81</v>
      </c>
      <c r="B218" t="s">
        <v>258</v>
      </c>
      <c r="C218" s="32" t="s">
        <v>426</v>
      </c>
      <c r="D218" t="s">
        <v>286</v>
      </c>
      <c r="E218" s="30">
        <v>23000</v>
      </c>
      <c r="F218" s="1">
        <f t="shared" si="80"/>
        <v>660.1</v>
      </c>
      <c r="G218" s="1">
        <v>0</v>
      </c>
      <c r="H218" s="1">
        <f t="shared" si="81"/>
        <v>699.2</v>
      </c>
      <c r="I218" s="1">
        <v>417.5</v>
      </c>
      <c r="J218" s="1">
        <v>1776.8</v>
      </c>
      <c r="K218" s="1">
        <v>21223.200000000001</v>
      </c>
    </row>
    <row r="219" spans="1:126" x14ac:dyDescent="0.25">
      <c r="A219" s="5" t="s">
        <v>82</v>
      </c>
      <c r="B219" t="s">
        <v>79</v>
      </c>
      <c r="C219" s="32" t="s">
        <v>425</v>
      </c>
      <c r="D219" t="s">
        <v>284</v>
      </c>
      <c r="E219" s="30">
        <v>20000</v>
      </c>
      <c r="F219" s="1">
        <f>E219*0.0287</f>
        <v>574</v>
      </c>
      <c r="G219" s="1">
        <v>0</v>
      </c>
      <c r="H219" s="1">
        <f>E219*0.0304</f>
        <v>608</v>
      </c>
      <c r="I219" s="1">
        <v>1427</v>
      </c>
      <c r="J219" s="1">
        <v>2609</v>
      </c>
      <c r="K219" s="1">
        <v>17391</v>
      </c>
    </row>
    <row r="220" spans="1:126" x14ac:dyDescent="0.25">
      <c r="A220" s="5" t="s">
        <v>358</v>
      </c>
      <c r="B220" s="21" t="s">
        <v>79</v>
      </c>
      <c r="C220" s="32" t="s">
        <v>425</v>
      </c>
      <c r="D220" s="20" t="s">
        <v>286</v>
      </c>
      <c r="E220" s="30">
        <v>20000</v>
      </c>
      <c r="F220" s="1">
        <f t="shared" si="80"/>
        <v>574</v>
      </c>
      <c r="G220" s="1">
        <v>0</v>
      </c>
      <c r="H220" s="1">
        <f t="shared" si="81"/>
        <v>608</v>
      </c>
      <c r="I220" s="1">
        <v>25</v>
      </c>
      <c r="J220" s="1">
        <v>1207</v>
      </c>
      <c r="K220" s="1">
        <v>18793</v>
      </c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  <c r="CQ220"/>
      <c r="CR220"/>
      <c r="CS220"/>
      <c r="CT220"/>
      <c r="CU220"/>
      <c r="CV220"/>
      <c r="CW220"/>
      <c r="CX220"/>
      <c r="CY220"/>
      <c r="CZ220"/>
      <c r="DA220"/>
      <c r="DB220"/>
      <c r="DC220"/>
      <c r="DD220"/>
      <c r="DE220"/>
      <c r="DF220"/>
      <c r="DG220"/>
      <c r="DH220"/>
      <c r="DI220"/>
      <c r="DJ220"/>
      <c r="DK220"/>
      <c r="DL220"/>
      <c r="DM220"/>
      <c r="DN220"/>
      <c r="DO220"/>
      <c r="DP220"/>
      <c r="DQ220"/>
      <c r="DR220"/>
      <c r="DS220"/>
      <c r="DT220"/>
      <c r="DU220"/>
      <c r="DV220"/>
    </row>
    <row r="221" spans="1:126" x14ac:dyDescent="0.25">
      <c r="A221" s="5" t="s">
        <v>367</v>
      </c>
      <c r="B221" s="21" t="s">
        <v>95</v>
      </c>
      <c r="C221" s="32" t="s">
        <v>426</v>
      </c>
      <c r="D221" s="20" t="s">
        <v>286</v>
      </c>
      <c r="E221" s="30">
        <v>23000</v>
      </c>
      <c r="F221" s="1">
        <f t="shared" si="80"/>
        <v>660.1</v>
      </c>
      <c r="G221" s="1">
        <v>0</v>
      </c>
      <c r="H221" s="1">
        <f t="shared" si="81"/>
        <v>699.2</v>
      </c>
      <c r="I221" s="1">
        <v>2715</v>
      </c>
      <c r="J221" s="1">
        <v>4074.3</v>
      </c>
      <c r="K221" s="1">
        <v>18925.7</v>
      </c>
    </row>
    <row r="222" spans="1:126" x14ac:dyDescent="0.25">
      <c r="A222" s="5" t="s">
        <v>385</v>
      </c>
      <c r="B222" s="21" t="s">
        <v>386</v>
      </c>
      <c r="C222" s="32" t="s">
        <v>426</v>
      </c>
      <c r="D222" s="20" t="s">
        <v>286</v>
      </c>
      <c r="E222" s="30">
        <v>32000</v>
      </c>
      <c r="F222" s="1">
        <f>E222*0.0287</f>
        <v>918.4</v>
      </c>
      <c r="G222" s="1">
        <v>0</v>
      </c>
      <c r="H222" s="1">
        <f t="shared" ref="H222" si="84">E222*0.0304</f>
        <v>972.8</v>
      </c>
      <c r="I222" s="1">
        <v>25</v>
      </c>
      <c r="J222" s="1">
        <v>1916.2</v>
      </c>
      <c r="K222" s="1">
        <v>30083.8</v>
      </c>
    </row>
    <row r="223" spans="1:126" x14ac:dyDescent="0.25">
      <c r="A223" s="5" t="s">
        <v>83</v>
      </c>
      <c r="B223" t="s">
        <v>84</v>
      </c>
      <c r="C223" s="32" t="s">
        <v>425</v>
      </c>
      <c r="D223" t="s">
        <v>284</v>
      </c>
      <c r="E223" s="30">
        <v>55000</v>
      </c>
      <c r="F223" s="1">
        <f t="shared" si="80"/>
        <v>1578.5</v>
      </c>
      <c r="G223" s="1">
        <v>2559.6799999999998</v>
      </c>
      <c r="H223" s="1">
        <f t="shared" si="81"/>
        <v>1672</v>
      </c>
      <c r="I223" s="1">
        <v>287</v>
      </c>
      <c r="J223" s="1">
        <v>6196.17</v>
      </c>
      <c r="K223" s="1">
        <v>48902.82</v>
      </c>
    </row>
    <row r="224" spans="1:126" x14ac:dyDescent="0.25">
      <c r="A224" s="5" t="s">
        <v>85</v>
      </c>
      <c r="B224" t="s">
        <v>86</v>
      </c>
      <c r="C224" s="32" t="s">
        <v>426</v>
      </c>
      <c r="D224" t="s">
        <v>286</v>
      </c>
      <c r="E224" s="30">
        <v>20000</v>
      </c>
      <c r="F224" s="1">
        <f t="shared" si="80"/>
        <v>574</v>
      </c>
      <c r="G224" s="1">
        <v>0</v>
      </c>
      <c r="H224" s="1">
        <f t="shared" si="81"/>
        <v>608</v>
      </c>
      <c r="I224" s="1">
        <v>1287</v>
      </c>
      <c r="J224" s="1">
        <v>6196.17</v>
      </c>
      <c r="K224" s="1">
        <v>13803.83</v>
      </c>
    </row>
    <row r="225" spans="1:126" x14ac:dyDescent="0.25">
      <c r="A225" s="5" t="s">
        <v>233</v>
      </c>
      <c r="B225" t="s">
        <v>21</v>
      </c>
      <c r="C225" s="32" t="s">
        <v>425</v>
      </c>
      <c r="D225" t="s">
        <v>286</v>
      </c>
      <c r="E225" s="30">
        <v>23000</v>
      </c>
      <c r="F225" s="1">
        <f>E225*0.0287</f>
        <v>660.1</v>
      </c>
      <c r="G225" s="1">
        <v>0</v>
      </c>
      <c r="H225" s="1">
        <f>E225*0.0304</f>
        <v>699.2</v>
      </c>
      <c r="I225" s="1">
        <v>277.5</v>
      </c>
      <c r="J225" s="1">
        <f t="shared" ref="J225" si="85">F225+G225+H225+I225</f>
        <v>1636.8</v>
      </c>
      <c r="K225" s="1">
        <f t="shared" ref="K225" si="86">E225-J225</f>
        <v>21363.200000000001</v>
      </c>
    </row>
    <row r="226" spans="1:126" x14ac:dyDescent="0.25">
      <c r="A226" s="5" t="s">
        <v>387</v>
      </c>
      <c r="B226" t="s">
        <v>388</v>
      </c>
      <c r="C226" s="32" t="s">
        <v>426</v>
      </c>
      <c r="D226" t="s">
        <v>286</v>
      </c>
      <c r="E226" s="30">
        <v>20000</v>
      </c>
      <c r="F226" s="1">
        <f>E226*0.0287</f>
        <v>574</v>
      </c>
      <c r="G226" s="1">
        <v>0</v>
      </c>
      <c r="H226" s="1">
        <f>E226*0.0304</f>
        <v>608</v>
      </c>
      <c r="I226" s="1">
        <v>1287</v>
      </c>
      <c r="J226" s="1">
        <v>5934.17</v>
      </c>
      <c r="K226" s="1">
        <v>14065.83</v>
      </c>
    </row>
    <row r="227" spans="1:126" x14ac:dyDescent="0.25">
      <c r="A227" s="5" t="s">
        <v>444</v>
      </c>
      <c r="B227" t="s">
        <v>79</v>
      </c>
      <c r="C227" s="32" t="s">
        <v>425</v>
      </c>
      <c r="D227" t="s">
        <v>286</v>
      </c>
      <c r="E227" s="30">
        <v>11209</v>
      </c>
      <c r="F227" s="1">
        <f t="shared" si="80"/>
        <v>321.7</v>
      </c>
      <c r="G227" s="1">
        <v>0</v>
      </c>
      <c r="H227" s="1">
        <f t="shared" si="81"/>
        <v>340.75</v>
      </c>
      <c r="I227" s="1">
        <v>75</v>
      </c>
      <c r="J227" s="1">
        <v>737.45</v>
      </c>
      <c r="K227" s="1">
        <f t="shared" si="82"/>
        <v>10471.549999999999</v>
      </c>
    </row>
    <row r="228" spans="1:126" x14ac:dyDescent="0.25">
      <c r="A228" s="5" t="s">
        <v>87</v>
      </c>
      <c r="B228" t="s">
        <v>21</v>
      </c>
      <c r="C228" s="32" t="s">
        <v>425</v>
      </c>
      <c r="D228" t="s">
        <v>284</v>
      </c>
      <c r="E228" s="30">
        <v>26250</v>
      </c>
      <c r="F228" s="1">
        <f t="shared" si="80"/>
        <v>753.38</v>
      </c>
      <c r="G228" s="1">
        <v>0</v>
      </c>
      <c r="H228" s="1">
        <f t="shared" si="81"/>
        <v>798</v>
      </c>
      <c r="I228" s="1">
        <v>307</v>
      </c>
      <c r="J228" s="1">
        <f t="shared" si="83"/>
        <v>1858.38</v>
      </c>
      <c r="K228" s="1">
        <f t="shared" si="82"/>
        <v>24391.62</v>
      </c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</row>
    <row r="229" spans="1:126" x14ac:dyDescent="0.25">
      <c r="A229" s="5" t="s">
        <v>304</v>
      </c>
      <c r="B229" t="s">
        <v>305</v>
      </c>
      <c r="C229" s="32" t="s">
        <v>426</v>
      </c>
      <c r="D229" t="s">
        <v>286</v>
      </c>
      <c r="E229" s="30">
        <v>23100</v>
      </c>
      <c r="F229" s="1">
        <f t="shared" si="80"/>
        <v>662.97</v>
      </c>
      <c r="G229" s="1">
        <v>0</v>
      </c>
      <c r="H229" s="1">
        <f t="shared" si="81"/>
        <v>702.24</v>
      </c>
      <c r="I229" s="1">
        <v>991.67</v>
      </c>
      <c r="J229" s="1">
        <v>1390.21</v>
      </c>
      <c r="K229" s="1">
        <v>21709.79</v>
      </c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</row>
    <row r="230" spans="1:126" x14ac:dyDescent="0.25">
      <c r="A230" s="5" t="s">
        <v>88</v>
      </c>
      <c r="B230" t="s">
        <v>79</v>
      </c>
      <c r="C230" s="32" t="s">
        <v>425</v>
      </c>
      <c r="D230" t="s">
        <v>284</v>
      </c>
      <c r="E230" s="30">
        <v>16500</v>
      </c>
      <c r="F230" s="1">
        <f t="shared" si="80"/>
        <v>473.55</v>
      </c>
      <c r="G230" s="1">
        <v>0</v>
      </c>
      <c r="H230" s="1">
        <f t="shared" si="81"/>
        <v>501.6</v>
      </c>
      <c r="I230" s="1">
        <v>25</v>
      </c>
      <c r="J230" s="1">
        <f t="shared" si="83"/>
        <v>1000.15</v>
      </c>
      <c r="K230" s="1">
        <f t="shared" si="82"/>
        <v>15499.85</v>
      </c>
    </row>
    <row r="231" spans="1:126" x14ac:dyDescent="0.25">
      <c r="A231" s="5" t="s">
        <v>442</v>
      </c>
      <c r="B231" t="s">
        <v>79</v>
      </c>
      <c r="C231" s="32" t="s">
        <v>425</v>
      </c>
      <c r="D231" t="s">
        <v>284</v>
      </c>
      <c r="E231" s="30">
        <v>20000</v>
      </c>
      <c r="F231" s="1">
        <v>574</v>
      </c>
      <c r="G231" s="1">
        <v>0</v>
      </c>
      <c r="H231" s="1">
        <f t="shared" si="81"/>
        <v>608</v>
      </c>
      <c r="I231" s="1">
        <v>377.5</v>
      </c>
      <c r="J231" s="1">
        <f t="shared" si="83"/>
        <v>1559.5</v>
      </c>
      <c r="K231" s="1">
        <f t="shared" si="82"/>
        <v>18440.5</v>
      </c>
    </row>
    <row r="232" spans="1:126" x14ac:dyDescent="0.25">
      <c r="A232" s="5" t="s">
        <v>89</v>
      </c>
      <c r="B232" t="s">
        <v>90</v>
      </c>
      <c r="C232" s="32" t="s">
        <v>426</v>
      </c>
      <c r="D232" t="s">
        <v>284</v>
      </c>
      <c r="E232" s="30">
        <v>23467.5</v>
      </c>
      <c r="F232" s="1">
        <v>673.52</v>
      </c>
      <c r="G232" s="1">
        <v>0</v>
      </c>
      <c r="H232" s="1">
        <f t="shared" si="81"/>
        <v>713.41</v>
      </c>
      <c r="I232" s="1">
        <v>262</v>
      </c>
      <c r="J232" s="1">
        <f t="shared" si="83"/>
        <v>1648.93</v>
      </c>
      <c r="K232" s="1">
        <f t="shared" si="82"/>
        <v>21818.57</v>
      </c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</row>
    <row r="233" spans="1:126" x14ac:dyDescent="0.25">
      <c r="A233" s="5" t="s">
        <v>91</v>
      </c>
      <c r="B233" t="s">
        <v>17</v>
      </c>
      <c r="C233" s="32" t="s">
        <v>425</v>
      </c>
      <c r="D233" t="s">
        <v>286</v>
      </c>
      <c r="E233" s="30">
        <v>22312.5</v>
      </c>
      <c r="F233" s="1">
        <v>673.52</v>
      </c>
      <c r="G233" s="1">
        <v>0</v>
      </c>
      <c r="H233" s="1">
        <f t="shared" si="81"/>
        <v>678.3</v>
      </c>
      <c r="I233" s="1">
        <v>287</v>
      </c>
      <c r="J233" s="1">
        <v>1605.67</v>
      </c>
      <c r="K233" s="1">
        <v>20706.830000000002</v>
      </c>
    </row>
    <row r="234" spans="1:126" x14ac:dyDescent="0.25">
      <c r="A234" s="5" t="s">
        <v>92</v>
      </c>
      <c r="B234" t="s">
        <v>79</v>
      </c>
      <c r="C234" s="32" t="s">
        <v>425</v>
      </c>
      <c r="D234" t="s">
        <v>284</v>
      </c>
      <c r="E234" s="30">
        <v>16280</v>
      </c>
      <c r="F234" s="1">
        <v>640.37</v>
      </c>
      <c r="G234" s="1">
        <v>0</v>
      </c>
      <c r="H234" s="1">
        <v>678.3</v>
      </c>
      <c r="I234" s="1">
        <v>287</v>
      </c>
      <c r="J234" s="1">
        <v>1149.1500000000001</v>
      </c>
      <c r="K234" s="1">
        <v>15130.85</v>
      </c>
    </row>
    <row r="235" spans="1:126" x14ac:dyDescent="0.25">
      <c r="A235" s="5" t="s">
        <v>93</v>
      </c>
      <c r="B235" t="s">
        <v>79</v>
      </c>
      <c r="C235" s="32" t="s">
        <v>425</v>
      </c>
      <c r="D235" t="s">
        <v>286</v>
      </c>
      <c r="E235" s="30">
        <v>20000</v>
      </c>
      <c r="F235" s="1">
        <f t="shared" si="80"/>
        <v>574</v>
      </c>
      <c r="G235" s="1">
        <v>0</v>
      </c>
      <c r="H235" s="1">
        <f t="shared" si="81"/>
        <v>608</v>
      </c>
      <c r="I235" s="1">
        <v>2670.33</v>
      </c>
      <c r="J235" s="1">
        <v>3069</v>
      </c>
      <c r="K235" s="1">
        <v>16931</v>
      </c>
    </row>
    <row r="236" spans="1:126" x14ac:dyDescent="0.25">
      <c r="A236" s="5" t="s">
        <v>94</v>
      </c>
      <c r="B236" t="s">
        <v>95</v>
      </c>
      <c r="C236" s="32" t="s">
        <v>426</v>
      </c>
      <c r="D236" t="s">
        <v>286</v>
      </c>
      <c r="E236" s="30">
        <v>23000</v>
      </c>
      <c r="F236" s="1">
        <f t="shared" si="80"/>
        <v>660.1</v>
      </c>
      <c r="G236" s="1">
        <v>0</v>
      </c>
      <c r="H236" s="1">
        <f t="shared" si="81"/>
        <v>699.2</v>
      </c>
      <c r="I236" s="1">
        <v>287</v>
      </c>
      <c r="J236" s="1">
        <f t="shared" si="83"/>
        <v>1646.3</v>
      </c>
      <c r="K236" s="1">
        <f t="shared" si="82"/>
        <v>21353.7</v>
      </c>
    </row>
    <row r="237" spans="1:126" x14ac:dyDescent="0.25">
      <c r="A237" s="5" t="s">
        <v>310</v>
      </c>
      <c r="B237" t="s">
        <v>95</v>
      </c>
      <c r="C237" s="32" t="s">
        <v>426</v>
      </c>
      <c r="D237" t="s">
        <v>286</v>
      </c>
      <c r="E237" s="30">
        <v>23000</v>
      </c>
      <c r="F237" s="1">
        <f t="shared" si="80"/>
        <v>660.1</v>
      </c>
      <c r="G237" s="1">
        <v>0</v>
      </c>
      <c r="H237" s="1">
        <f t="shared" si="81"/>
        <v>699.2</v>
      </c>
      <c r="I237" s="1">
        <v>25</v>
      </c>
      <c r="J237" s="1">
        <v>1384.3</v>
      </c>
      <c r="K237" s="1">
        <v>21615.7</v>
      </c>
    </row>
    <row r="238" spans="1:126" x14ac:dyDescent="0.25">
      <c r="A238" s="5" t="s">
        <v>340</v>
      </c>
      <c r="B238" s="11" t="s">
        <v>339</v>
      </c>
      <c r="C238" s="33" t="s">
        <v>426</v>
      </c>
      <c r="D238" s="16" t="s">
        <v>286</v>
      </c>
      <c r="E238" s="30">
        <v>23000</v>
      </c>
      <c r="F238" s="1">
        <f t="shared" si="80"/>
        <v>660.1</v>
      </c>
      <c r="G238" s="1">
        <v>0</v>
      </c>
      <c r="H238" s="1">
        <f t="shared" si="81"/>
        <v>699.2</v>
      </c>
      <c r="I238" s="1">
        <v>205</v>
      </c>
      <c r="J238" s="1">
        <v>1564.3</v>
      </c>
      <c r="K238" s="1">
        <f t="shared" si="82"/>
        <v>21435.7</v>
      </c>
    </row>
    <row r="239" spans="1:126" x14ac:dyDescent="0.25">
      <c r="A239" s="5" t="s">
        <v>338</v>
      </c>
      <c r="B239" s="11" t="s">
        <v>337</v>
      </c>
      <c r="C239" s="33" t="s">
        <v>426</v>
      </c>
      <c r="D239" s="16" t="s">
        <v>286</v>
      </c>
      <c r="E239" s="30">
        <v>20000</v>
      </c>
      <c r="F239" s="1">
        <f t="shared" si="80"/>
        <v>574</v>
      </c>
      <c r="G239" s="1">
        <v>0</v>
      </c>
      <c r="H239" s="1">
        <f t="shared" si="81"/>
        <v>608</v>
      </c>
      <c r="I239" s="1">
        <v>187</v>
      </c>
      <c r="J239" s="1">
        <f t="shared" si="83"/>
        <v>1369</v>
      </c>
      <c r="K239" s="1">
        <v>18631</v>
      </c>
    </row>
    <row r="240" spans="1:126" x14ac:dyDescent="0.25">
      <c r="A240" s="5" t="s">
        <v>509</v>
      </c>
      <c r="B240" s="11" t="s">
        <v>95</v>
      </c>
      <c r="C240" s="33" t="s">
        <v>426</v>
      </c>
      <c r="D240" s="16" t="s">
        <v>286</v>
      </c>
      <c r="E240" s="30">
        <v>36000</v>
      </c>
      <c r="F240" s="1">
        <f t="shared" si="80"/>
        <v>1033.2</v>
      </c>
      <c r="G240" s="1">
        <v>0</v>
      </c>
      <c r="H240" s="1">
        <f t="shared" si="81"/>
        <v>1094.4000000000001</v>
      </c>
      <c r="I240" s="1">
        <v>25</v>
      </c>
      <c r="J240" s="1">
        <v>2152.6</v>
      </c>
      <c r="K240" s="1">
        <v>33847.4</v>
      </c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</row>
    <row r="241" spans="1:126" x14ac:dyDescent="0.25">
      <c r="A241" s="60" t="s">
        <v>350</v>
      </c>
      <c r="B241" s="17" t="s">
        <v>79</v>
      </c>
      <c r="C241" s="37" t="s">
        <v>425</v>
      </c>
      <c r="D241" s="19" t="s">
        <v>286</v>
      </c>
      <c r="E241" s="30">
        <v>20000</v>
      </c>
      <c r="F241" s="1">
        <f t="shared" si="80"/>
        <v>574</v>
      </c>
      <c r="G241" s="1">
        <v>0</v>
      </c>
      <c r="H241" s="1">
        <f t="shared" si="81"/>
        <v>608</v>
      </c>
      <c r="I241" s="1">
        <v>2908.45</v>
      </c>
      <c r="J241" s="1">
        <v>3457.12</v>
      </c>
      <c r="K241" s="1">
        <v>16542.88</v>
      </c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</row>
    <row r="242" spans="1:126" x14ac:dyDescent="0.25">
      <c r="A242" s="5" t="s">
        <v>309</v>
      </c>
      <c r="B242" t="s">
        <v>86</v>
      </c>
      <c r="C242" s="32" t="s">
        <v>426</v>
      </c>
      <c r="D242" t="s">
        <v>286</v>
      </c>
      <c r="E242" s="30">
        <v>20000</v>
      </c>
      <c r="F242" s="1">
        <f t="shared" si="80"/>
        <v>574</v>
      </c>
      <c r="G242" s="1">
        <v>0</v>
      </c>
      <c r="H242" s="1">
        <f t="shared" si="81"/>
        <v>608</v>
      </c>
      <c r="I242" s="1">
        <v>4337</v>
      </c>
      <c r="J242" s="1">
        <v>6196.17</v>
      </c>
      <c r="K242" s="1">
        <v>13803.83</v>
      </c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</row>
    <row r="243" spans="1:126" x14ac:dyDescent="0.25">
      <c r="A243" s="5" t="s">
        <v>269</v>
      </c>
      <c r="B243" t="s">
        <v>95</v>
      </c>
      <c r="C243" s="32" t="s">
        <v>426</v>
      </c>
      <c r="D243" t="s">
        <v>286</v>
      </c>
      <c r="E243" s="30">
        <v>23000</v>
      </c>
      <c r="F243" s="1">
        <f>E243*0.0287</f>
        <v>660.1</v>
      </c>
      <c r="G243" s="1">
        <v>0</v>
      </c>
      <c r="H243" s="1">
        <f>E243*0.0304</f>
        <v>699.2</v>
      </c>
      <c r="I243" s="1">
        <v>25</v>
      </c>
      <c r="J243" s="1">
        <f>+F243+G243+H243+I243</f>
        <v>1384.3</v>
      </c>
      <c r="K243" s="1">
        <v>21615.7</v>
      </c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</row>
    <row r="244" spans="1:126" s="14" customFormat="1" x14ac:dyDescent="0.25">
      <c r="A244" s="5" t="s">
        <v>510</v>
      </c>
      <c r="B244" t="s">
        <v>90</v>
      </c>
      <c r="C244" s="32" t="s">
        <v>426</v>
      </c>
      <c r="D244" t="s">
        <v>286</v>
      </c>
      <c r="E244" s="30">
        <v>20075</v>
      </c>
      <c r="F244" s="1">
        <f>E244*0.0287</f>
        <v>576.15</v>
      </c>
      <c r="G244" s="1">
        <v>0</v>
      </c>
      <c r="H244" s="1">
        <f>E244*0.0304</f>
        <v>610.28</v>
      </c>
      <c r="I244" s="1">
        <v>25</v>
      </c>
      <c r="J244" s="1">
        <v>1211.43</v>
      </c>
      <c r="K244" s="1">
        <v>18863.57</v>
      </c>
    </row>
    <row r="245" spans="1:126" x14ac:dyDescent="0.25">
      <c r="A245" s="5" t="s">
        <v>443</v>
      </c>
      <c r="B245" t="s">
        <v>305</v>
      </c>
      <c r="C245" s="32" t="s">
        <v>426</v>
      </c>
      <c r="D245" t="s">
        <v>286</v>
      </c>
      <c r="E245" s="30">
        <v>25000</v>
      </c>
      <c r="F245" s="1">
        <f>E245*0.0287</f>
        <v>717.5</v>
      </c>
      <c r="G245" s="1">
        <v>0</v>
      </c>
      <c r="H245" s="1">
        <f>E245*0.0304</f>
        <v>760</v>
      </c>
      <c r="I245" s="1">
        <v>2775</v>
      </c>
      <c r="J245" s="1">
        <v>4252.5</v>
      </c>
      <c r="K245" s="1">
        <v>20747.5</v>
      </c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</row>
    <row r="246" spans="1:126" x14ac:dyDescent="0.25">
      <c r="A246" s="5" t="s">
        <v>308</v>
      </c>
      <c r="B246" t="s">
        <v>95</v>
      </c>
      <c r="C246" s="32" t="s">
        <v>426</v>
      </c>
      <c r="D246" t="s">
        <v>286</v>
      </c>
      <c r="E246" s="30">
        <v>18370</v>
      </c>
      <c r="F246" s="1">
        <v>527</v>
      </c>
      <c r="G246" s="1">
        <v>0</v>
      </c>
      <c r="H246" s="1">
        <v>527.22</v>
      </c>
      <c r="I246" s="1">
        <v>187</v>
      </c>
      <c r="J246" s="1">
        <v>1230.67</v>
      </c>
      <c r="K246" s="1">
        <v>17139.330000000002</v>
      </c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</row>
    <row r="247" spans="1:126" x14ac:dyDescent="0.25">
      <c r="A247" s="5" t="s">
        <v>430</v>
      </c>
      <c r="B247" t="s">
        <v>79</v>
      </c>
      <c r="C247" s="32" t="s">
        <v>425</v>
      </c>
      <c r="D247" t="s">
        <v>286</v>
      </c>
      <c r="E247" s="30">
        <v>16500</v>
      </c>
      <c r="F247" s="1">
        <v>473.55</v>
      </c>
      <c r="G247" s="1">
        <v>0</v>
      </c>
      <c r="H247" s="1">
        <v>501</v>
      </c>
      <c r="I247" s="1">
        <v>1020</v>
      </c>
      <c r="J247" s="1">
        <v>1995.15</v>
      </c>
      <c r="K247" s="1">
        <v>14504.85</v>
      </c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</row>
    <row r="248" spans="1:126" x14ac:dyDescent="0.25">
      <c r="A248" s="3" t="s">
        <v>13</v>
      </c>
      <c r="B248" s="3">
        <v>33</v>
      </c>
      <c r="C248" s="34"/>
      <c r="D248" s="3"/>
      <c r="E248" s="4">
        <f>SUM(E215:E247)</f>
        <v>747064</v>
      </c>
      <c r="F248" s="4">
        <f>F215+F216+F217+F218+F219+F220+F221+F222+F223+F224+F225+F226+F227+F228+F229+F230+F231+F232+F233+F234+F235+F236+F237+F238+F241+F242+F243+F246+F247</f>
        <v>18745.96</v>
      </c>
      <c r="G248" s="4">
        <f>SUM(G215:G247)</f>
        <v>2559.6799999999998</v>
      </c>
      <c r="H248" s="4">
        <f>SUM(H215:H246)+H247</f>
        <v>22862.3</v>
      </c>
      <c r="I248" s="4">
        <f>SUM(I215:I247)+I247</f>
        <v>27830.95</v>
      </c>
      <c r="J248" s="4">
        <f>SUM(J215:J246)+J247</f>
        <v>78965.289999999994</v>
      </c>
      <c r="K248" s="4">
        <f>SUM(K215:K246)+K247</f>
        <v>668197.69999999995</v>
      </c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</row>
    <row r="249" spans="1:126" x14ac:dyDescent="0.25"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  <c r="DV249"/>
    </row>
    <row r="250" spans="1:126" x14ac:dyDescent="0.25">
      <c r="A250" s="107" t="s">
        <v>234</v>
      </c>
      <c r="B250" s="107"/>
      <c r="C250" s="107"/>
      <c r="D250" s="107"/>
      <c r="E250" s="107"/>
      <c r="F250" s="107"/>
      <c r="G250" s="107"/>
      <c r="H250" s="107"/>
      <c r="I250" s="107"/>
      <c r="J250" s="107"/>
      <c r="K250" s="107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  <c r="DV250"/>
    </row>
    <row r="251" spans="1:126" s="71" customFormat="1" x14ac:dyDescent="0.25">
      <c r="A251" s="13" t="s">
        <v>344</v>
      </c>
      <c r="B251" s="17" t="s">
        <v>21</v>
      </c>
      <c r="C251" s="37" t="s">
        <v>425</v>
      </c>
      <c r="D251" t="s">
        <v>286</v>
      </c>
      <c r="E251" s="1">
        <v>33000</v>
      </c>
      <c r="F251" s="1">
        <f t="shared" ref="F251:F255" si="87">E251*0.0287</f>
        <v>947.1</v>
      </c>
      <c r="G251" s="1">
        <v>0</v>
      </c>
      <c r="H251" s="1">
        <f t="shared" ref="H251:H255" si="88">E251*0.0304</f>
        <v>1003.2</v>
      </c>
      <c r="I251" s="1">
        <v>25</v>
      </c>
      <c r="J251" s="1">
        <f>+F251+G251+H251+I251</f>
        <v>1975.3</v>
      </c>
      <c r="K251" s="1">
        <f>+E251-J251</f>
        <v>31024.7</v>
      </c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</row>
    <row r="252" spans="1:126" x14ac:dyDescent="0.25">
      <c r="A252" s="13" t="s">
        <v>525</v>
      </c>
      <c r="B252" s="17" t="s">
        <v>242</v>
      </c>
      <c r="C252" s="37" t="s">
        <v>426</v>
      </c>
      <c r="D252" t="s">
        <v>455</v>
      </c>
      <c r="E252" s="1">
        <v>44000</v>
      </c>
      <c r="G252" s="1">
        <v>1007.19</v>
      </c>
      <c r="H252" s="1">
        <v>1337.6</v>
      </c>
      <c r="I252" s="1">
        <v>25</v>
      </c>
      <c r="J252" s="1">
        <v>3632.59</v>
      </c>
      <c r="K252" s="1">
        <v>40367.410000000003</v>
      </c>
    </row>
    <row r="253" spans="1:126" x14ac:dyDescent="0.25">
      <c r="A253" s="13" t="s">
        <v>526</v>
      </c>
      <c r="B253" s="17" t="s">
        <v>124</v>
      </c>
      <c r="C253" s="37" t="s">
        <v>425</v>
      </c>
      <c r="D253" t="s">
        <v>455</v>
      </c>
      <c r="E253" s="1">
        <v>56000</v>
      </c>
      <c r="G253" s="1">
        <v>2733.96</v>
      </c>
      <c r="H253" s="1">
        <v>1702.4</v>
      </c>
      <c r="I253" s="1">
        <v>25</v>
      </c>
      <c r="J253" s="1">
        <v>6068.56</v>
      </c>
      <c r="K253" s="1">
        <v>49931.44</v>
      </c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</row>
    <row r="254" spans="1:126" s="14" customFormat="1" x14ac:dyDescent="0.25">
      <c r="A254" t="s">
        <v>343</v>
      </c>
      <c r="B254" s="18" t="s">
        <v>124</v>
      </c>
      <c r="C254" s="33" t="s">
        <v>425</v>
      </c>
      <c r="D254" t="s">
        <v>286</v>
      </c>
      <c r="E254" s="1">
        <v>56000</v>
      </c>
      <c r="F254" s="1">
        <f t="shared" si="87"/>
        <v>1607.2</v>
      </c>
      <c r="G254" s="1">
        <v>2733.96</v>
      </c>
      <c r="H254" s="1">
        <f t="shared" si="88"/>
        <v>1702.4</v>
      </c>
      <c r="I254" s="1">
        <v>3025</v>
      </c>
      <c r="J254" s="1">
        <v>6321.06</v>
      </c>
      <c r="K254" s="1">
        <f>+E254-J254</f>
        <v>49678.94</v>
      </c>
    </row>
    <row r="255" spans="1:126" s="14" customFormat="1" x14ac:dyDescent="0.25">
      <c r="A255" t="s">
        <v>235</v>
      </c>
      <c r="B255" t="s">
        <v>242</v>
      </c>
      <c r="C255" s="32" t="s">
        <v>425</v>
      </c>
      <c r="D255" t="s">
        <v>286</v>
      </c>
      <c r="E255" s="1">
        <v>44000</v>
      </c>
      <c r="F255" s="1">
        <f t="shared" si="87"/>
        <v>1262.8</v>
      </c>
      <c r="G255" s="1">
        <v>828.67</v>
      </c>
      <c r="H255" s="1">
        <f t="shared" si="88"/>
        <v>1337.6</v>
      </c>
      <c r="I255" s="1">
        <v>3127.62</v>
      </c>
      <c r="J255" s="1">
        <v>6081.49</v>
      </c>
      <c r="K255" s="1">
        <v>37918.51</v>
      </c>
    </row>
    <row r="256" spans="1:126" s="14" customFormat="1" x14ac:dyDescent="0.25">
      <c r="A256" s="3" t="s">
        <v>13</v>
      </c>
      <c r="B256" s="3">
        <v>5</v>
      </c>
      <c r="C256" s="34"/>
      <c r="D256" s="3"/>
      <c r="E256" s="4">
        <f>SUM(E251:E255)</f>
        <v>233000</v>
      </c>
      <c r="F256" s="4" t="e">
        <f>SUM(F251:F255)+#REF!</f>
        <v>#REF!</v>
      </c>
      <c r="G256" s="4">
        <f>SUM(G251:G255)</f>
        <v>7303.78</v>
      </c>
      <c r="H256" s="4">
        <f>SUM(H251:H255)</f>
        <v>7083.2</v>
      </c>
      <c r="I256" s="4">
        <f>SUM(I251:I255)</f>
        <v>6227.62</v>
      </c>
      <c r="J256" s="4">
        <f>SUM(J251:J255)</f>
        <v>24079</v>
      </c>
      <c r="K256" s="4">
        <f>SUM(K251:K255)</f>
        <v>208921</v>
      </c>
    </row>
    <row r="257" spans="1:126" x14ac:dyDescent="0.25"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</row>
    <row r="258" spans="1:126" x14ac:dyDescent="0.25">
      <c r="A258" s="85" t="s">
        <v>405</v>
      </c>
      <c r="B258" s="85"/>
      <c r="C258" s="85"/>
      <c r="D258" s="85"/>
      <c r="E258" s="85"/>
      <c r="F258" s="85"/>
      <c r="G258" s="85"/>
      <c r="H258" s="85"/>
      <c r="I258" s="85"/>
      <c r="J258" s="85"/>
      <c r="K258" s="85"/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</row>
    <row r="259" spans="1:126" x14ac:dyDescent="0.25">
      <c r="A259" s="17" t="s">
        <v>353</v>
      </c>
      <c r="B259" s="17" t="s">
        <v>17</v>
      </c>
      <c r="C259" s="37" t="s">
        <v>425</v>
      </c>
      <c r="D259" s="22" t="s">
        <v>286</v>
      </c>
      <c r="E259" s="1">
        <v>120000</v>
      </c>
      <c r="F259" s="1">
        <f>E259*0.0287</f>
        <v>3444</v>
      </c>
      <c r="G259" s="1">
        <v>16809.87</v>
      </c>
      <c r="H259" s="1">
        <f>E259*0.0304</f>
        <v>3648</v>
      </c>
      <c r="I259" s="1">
        <v>25</v>
      </c>
      <c r="J259" s="1">
        <v>23926.87</v>
      </c>
      <c r="K259" s="1">
        <f>E259-J259</f>
        <v>96073.13</v>
      </c>
    </row>
    <row r="260" spans="1:126" x14ac:dyDescent="0.25">
      <c r="A260" t="s">
        <v>254</v>
      </c>
      <c r="B260" t="s">
        <v>253</v>
      </c>
      <c r="C260" s="32" t="s">
        <v>425</v>
      </c>
      <c r="D260" t="s">
        <v>286</v>
      </c>
      <c r="E260" s="1">
        <v>40000</v>
      </c>
      <c r="F260" s="1">
        <f>E260*0.0287</f>
        <v>1148</v>
      </c>
      <c r="G260" s="1">
        <v>442.65</v>
      </c>
      <c r="H260" s="1">
        <f>E260*0.0304</f>
        <v>1216</v>
      </c>
      <c r="I260" s="1">
        <v>187</v>
      </c>
      <c r="J260" s="1">
        <f>F260+G260+H260+I260</f>
        <v>2993.65</v>
      </c>
      <c r="K260" s="1">
        <f>E260-J260</f>
        <v>37006.35</v>
      </c>
    </row>
    <row r="261" spans="1:126" x14ac:dyDescent="0.25">
      <c r="A261" s="17" t="s">
        <v>365</v>
      </c>
      <c r="B261" s="17" t="s">
        <v>59</v>
      </c>
      <c r="C261" s="37" t="s">
        <v>426</v>
      </c>
      <c r="D261" s="20" t="s">
        <v>286</v>
      </c>
      <c r="E261" s="1">
        <v>50000</v>
      </c>
      <c r="F261" s="1">
        <f>E261*0.0287</f>
        <v>1435</v>
      </c>
      <c r="G261" s="1">
        <v>1854</v>
      </c>
      <c r="H261" s="1">
        <f>E261*0.0304</f>
        <v>1520</v>
      </c>
      <c r="I261" s="1">
        <v>25</v>
      </c>
      <c r="J261" s="1">
        <f>+F261+G261+H261+I261</f>
        <v>4834</v>
      </c>
      <c r="K261" s="1">
        <f>+E261-J261</f>
        <v>45166</v>
      </c>
    </row>
    <row r="262" spans="1:126" x14ac:dyDescent="0.25">
      <c r="A262" s="3" t="s">
        <v>13</v>
      </c>
      <c r="B262" s="3">
        <v>3</v>
      </c>
      <c r="C262" s="34"/>
      <c r="D262" s="3"/>
      <c r="E262" s="4">
        <f t="shared" ref="E262:K262" si="89">SUM(E259:E261)</f>
        <v>210000</v>
      </c>
      <c r="F262" s="4">
        <f t="shared" si="89"/>
        <v>6027</v>
      </c>
      <c r="G262" s="4">
        <f t="shared" si="89"/>
        <v>19106.52</v>
      </c>
      <c r="H262" s="4">
        <f t="shared" si="89"/>
        <v>6384</v>
      </c>
      <c r="I262" s="4">
        <f t="shared" si="89"/>
        <v>237</v>
      </c>
      <c r="J262" s="4">
        <f t="shared" si="89"/>
        <v>31754.52</v>
      </c>
      <c r="K262" s="4">
        <f t="shared" si="89"/>
        <v>178245.48</v>
      </c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</row>
    <row r="263" spans="1:126" x14ac:dyDescent="0.25"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</row>
    <row r="264" spans="1:126" x14ac:dyDescent="0.25">
      <c r="A264" s="85" t="s">
        <v>62</v>
      </c>
      <c r="B264" s="85"/>
      <c r="C264" s="85"/>
      <c r="D264" s="85"/>
      <c r="E264" s="85"/>
      <c r="F264" s="85"/>
      <c r="G264" s="85"/>
      <c r="H264" s="85"/>
      <c r="I264" s="85"/>
      <c r="J264" s="85"/>
      <c r="K264" s="85"/>
    </row>
    <row r="265" spans="1:126" x14ac:dyDescent="0.25">
      <c r="A265" t="s">
        <v>58</v>
      </c>
      <c r="B265" t="s">
        <v>59</v>
      </c>
      <c r="C265" s="32" t="s">
        <v>425</v>
      </c>
      <c r="D265" t="s">
        <v>286</v>
      </c>
      <c r="E265" s="1">
        <v>50000</v>
      </c>
      <c r="F265" s="1">
        <f>E265*0.0287</f>
        <v>1435</v>
      </c>
      <c r="G265" s="1">
        <v>1854</v>
      </c>
      <c r="H265" s="1">
        <f>E265*0.0304</f>
        <v>1520</v>
      </c>
      <c r="I265" s="1">
        <v>295</v>
      </c>
      <c r="J265" s="1">
        <f>F265+G265+H265+I265</f>
        <v>5104</v>
      </c>
      <c r="K265" s="1">
        <f>E265-J265</f>
        <v>44896</v>
      </c>
    </row>
    <row r="266" spans="1:126" x14ac:dyDescent="0.25">
      <c r="A266" t="s">
        <v>63</v>
      </c>
      <c r="B266" t="s">
        <v>61</v>
      </c>
      <c r="C266" s="32" t="s">
        <v>425</v>
      </c>
      <c r="D266" t="s">
        <v>284</v>
      </c>
      <c r="E266" s="1">
        <v>36500</v>
      </c>
      <c r="F266" s="1">
        <f>E266*0.0287</f>
        <v>1047.55</v>
      </c>
      <c r="G266" s="1">
        <v>0</v>
      </c>
      <c r="H266" s="1">
        <f>E266*0.0304</f>
        <v>1109.5999999999999</v>
      </c>
      <c r="I266" s="1">
        <v>125</v>
      </c>
      <c r="J266" s="1">
        <f>F266+G266+H266+I266</f>
        <v>2282.15</v>
      </c>
      <c r="K266" s="1">
        <f>E266-J266</f>
        <v>34217.85</v>
      </c>
    </row>
    <row r="267" spans="1:126" x14ac:dyDescent="0.25">
      <c r="A267" s="3" t="s">
        <v>13</v>
      </c>
      <c r="B267" s="3">
        <v>2</v>
      </c>
      <c r="C267" s="34"/>
      <c r="D267" s="3"/>
      <c r="E267" s="4">
        <f>SUM(E265:E266)</f>
        <v>86500</v>
      </c>
      <c r="F267" s="4">
        <f t="shared" ref="F267:K267" si="90">SUM(F265:F266)</f>
        <v>2482.5500000000002</v>
      </c>
      <c r="G267" s="4">
        <f t="shared" si="90"/>
        <v>1854</v>
      </c>
      <c r="H267" s="4">
        <f t="shared" si="90"/>
        <v>2629.6</v>
      </c>
      <c r="I267" s="4">
        <f t="shared" si="90"/>
        <v>420</v>
      </c>
      <c r="J267" s="4">
        <f t="shared" si="90"/>
        <v>7386.15</v>
      </c>
      <c r="K267" s="4">
        <f t="shared" si="90"/>
        <v>79113.850000000006</v>
      </c>
    </row>
    <row r="269" spans="1:126" s="2" customFormat="1" x14ac:dyDescent="0.25">
      <c r="A269" s="85" t="s">
        <v>406</v>
      </c>
      <c r="B269" s="85"/>
      <c r="C269" s="85"/>
      <c r="D269" s="85"/>
      <c r="E269" s="85"/>
      <c r="F269" s="85"/>
      <c r="G269" s="85"/>
      <c r="H269" s="85"/>
      <c r="I269" s="85"/>
      <c r="J269" s="85"/>
      <c r="K269" s="85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</row>
    <row r="270" spans="1:126" x14ac:dyDescent="0.25">
      <c r="A270" t="s">
        <v>56</v>
      </c>
      <c r="B270" t="s">
        <v>57</v>
      </c>
      <c r="C270" s="32" t="s">
        <v>425</v>
      </c>
      <c r="D270" t="s">
        <v>284</v>
      </c>
      <c r="E270" s="1">
        <v>57000</v>
      </c>
      <c r="F270" s="1">
        <f>E270*0.0287</f>
        <v>1635.9</v>
      </c>
      <c r="G270" s="1">
        <v>1635.9</v>
      </c>
      <c r="H270" s="1">
        <v>2684.11</v>
      </c>
      <c r="I270" s="1">
        <v>1847.62</v>
      </c>
      <c r="J270" s="1">
        <v>7868.43</v>
      </c>
      <c r="K270" s="1">
        <f>E270-J270</f>
        <v>49131.57</v>
      </c>
    </row>
    <row r="271" spans="1:126" x14ac:dyDescent="0.25">
      <c r="A271" t="s">
        <v>60</v>
      </c>
      <c r="B271" t="s">
        <v>61</v>
      </c>
      <c r="C271" s="32" t="s">
        <v>426</v>
      </c>
      <c r="D271" t="s">
        <v>284</v>
      </c>
      <c r="E271" s="1">
        <v>57000</v>
      </c>
      <c r="F271" s="1">
        <f t="shared" ref="F271:F272" si="91">E271*0.0287</f>
        <v>1635.9</v>
      </c>
      <c r="G271" s="1">
        <v>1635.9</v>
      </c>
      <c r="H271" s="1">
        <v>2922.14</v>
      </c>
      <c r="I271" s="1">
        <v>1417.5</v>
      </c>
      <c r="J271" s="1">
        <v>7708.34</v>
      </c>
      <c r="K271" s="1">
        <v>49291.66</v>
      </c>
    </row>
    <row r="272" spans="1:126" x14ac:dyDescent="0.25">
      <c r="A272" t="s">
        <v>335</v>
      </c>
      <c r="B272" s="11" t="s">
        <v>59</v>
      </c>
      <c r="C272" s="33" t="s">
        <v>426</v>
      </c>
      <c r="D272" s="16" t="s">
        <v>286</v>
      </c>
      <c r="E272" s="1">
        <v>40000</v>
      </c>
      <c r="F272" s="1">
        <f t="shared" si="91"/>
        <v>1148</v>
      </c>
      <c r="G272" s="1">
        <v>1148</v>
      </c>
      <c r="H272" s="1">
        <v>442.65</v>
      </c>
      <c r="I272" s="1">
        <v>25</v>
      </c>
      <c r="J272" s="1">
        <v>2831.65</v>
      </c>
      <c r="K272" s="1">
        <f>+E272-J272</f>
        <v>37168.35</v>
      </c>
    </row>
    <row r="273" spans="1:126" x14ac:dyDescent="0.25">
      <c r="A273" s="17" t="s">
        <v>363</v>
      </c>
      <c r="B273" s="17" t="s">
        <v>364</v>
      </c>
      <c r="C273" s="37" t="s">
        <v>426</v>
      </c>
      <c r="D273" s="20" t="s">
        <v>286</v>
      </c>
      <c r="E273" s="1">
        <v>44000</v>
      </c>
      <c r="F273" s="1">
        <f>E273*0.0287</f>
        <v>1262.8</v>
      </c>
      <c r="G273" s="1">
        <v>1262.8</v>
      </c>
      <c r="H273" s="1">
        <v>1007.19</v>
      </c>
      <c r="I273" s="1">
        <v>1287</v>
      </c>
      <c r="J273" s="1">
        <v>4894.59</v>
      </c>
      <c r="K273" s="1">
        <f>+E273-J273</f>
        <v>39105.410000000003</v>
      </c>
    </row>
    <row r="274" spans="1:126" x14ac:dyDescent="0.25">
      <c r="A274" s="17" t="s">
        <v>460</v>
      </c>
      <c r="B274" s="17" t="s">
        <v>17</v>
      </c>
      <c r="C274" s="37" t="s">
        <v>425</v>
      </c>
      <c r="D274" s="20" t="s">
        <v>455</v>
      </c>
      <c r="E274" s="1">
        <v>89000</v>
      </c>
      <c r="F274" s="1">
        <f>E274*0.0287</f>
        <v>2554.3000000000002</v>
      </c>
      <c r="G274" s="1">
        <v>9635.51</v>
      </c>
      <c r="H274" s="1">
        <v>2720.8</v>
      </c>
      <c r="I274" s="1">
        <v>25</v>
      </c>
      <c r="J274" s="1">
        <v>14949.96</v>
      </c>
      <c r="K274" s="1">
        <v>74550.039999999994</v>
      </c>
    </row>
    <row r="275" spans="1:126" x14ac:dyDescent="0.25">
      <c r="A275" s="3" t="s">
        <v>13</v>
      </c>
      <c r="B275" s="3">
        <v>5</v>
      </c>
      <c r="C275" s="34"/>
      <c r="D275" s="3"/>
      <c r="E275" s="4">
        <f>SUM(E270:E274)</f>
        <v>287000</v>
      </c>
      <c r="F275" s="4">
        <f>SUM(F270:F274)</f>
        <v>8236.9</v>
      </c>
      <c r="G275" s="4">
        <f>SUM(G270:G274)</f>
        <v>15318.11</v>
      </c>
      <c r="H275" s="4">
        <f>SUM(H270:H274)</f>
        <v>9776.89</v>
      </c>
      <c r="I275" s="4">
        <f>SUM(I270:I274)</f>
        <v>4602.12</v>
      </c>
      <c r="J275" s="4">
        <f>SUM(J270:J274)</f>
        <v>38252.97</v>
      </c>
      <c r="K275" s="4">
        <f>SUM(K270:K273)+K274</f>
        <v>249247.03</v>
      </c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</row>
    <row r="276" spans="1:126" x14ac:dyDescent="0.25"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</row>
    <row r="277" spans="1:126" x14ac:dyDescent="0.25">
      <c r="A277" s="85" t="s">
        <v>407</v>
      </c>
      <c r="B277" s="85"/>
      <c r="C277" s="85"/>
      <c r="D277" s="85"/>
      <c r="E277" s="85"/>
      <c r="F277" s="85"/>
      <c r="G277" s="85"/>
      <c r="H277" s="85"/>
      <c r="I277" s="85"/>
      <c r="J277" s="85"/>
      <c r="K277" s="85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  <c r="DV277"/>
    </row>
    <row r="278" spans="1:126" x14ac:dyDescent="0.25">
      <c r="A278" t="s">
        <v>36</v>
      </c>
      <c r="B278" t="s">
        <v>10</v>
      </c>
      <c r="C278" s="32" t="s">
        <v>426</v>
      </c>
      <c r="D278" t="s">
        <v>284</v>
      </c>
      <c r="E278" s="1">
        <v>34000</v>
      </c>
      <c r="F278" s="1">
        <f t="shared" ref="F278:F279" si="92">E278*0.0287</f>
        <v>975.8</v>
      </c>
      <c r="G278" s="1">
        <v>0</v>
      </c>
      <c r="H278" s="1">
        <f t="shared" ref="H278:H279" si="93">E278*0.0304</f>
        <v>1033.5999999999999</v>
      </c>
      <c r="I278" s="1">
        <v>75</v>
      </c>
      <c r="J278" s="1">
        <f>F278+G278+H278+I278</f>
        <v>2084.4</v>
      </c>
      <c r="K278" s="1">
        <f>E278-J278</f>
        <v>31915.599999999999</v>
      </c>
    </row>
    <row r="279" spans="1:126" x14ac:dyDescent="0.25">
      <c r="A279" t="s">
        <v>307</v>
      </c>
      <c r="B279" t="s">
        <v>23</v>
      </c>
      <c r="C279" s="32" t="s">
        <v>426</v>
      </c>
      <c r="D279" t="s">
        <v>286</v>
      </c>
      <c r="E279" s="1">
        <v>32000</v>
      </c>
      <c r="F279" s="1">
        <f t="shared" si="92"/>
        <v>918.4</v>
      </c>
      <c r="G279" s="1">
        <v>0</v>
      </c>
      <c r="H279" s="1">
        <f t="shared" si="93"/>
        <v>972.8</v>
      </c>
      <c r="I279" s="1">
        <v>3296.7</v>
      </c>
      <c r="J279" s="1">
        <v>4136.2</v>
      </c>
      <c r="K279" s="1">
        <v>27863.8</v>
      </c>
    </row>
    <row r="280" spans="1:126" x14ac:dyDescent="0.25">
      <c r="A280" t="s">
        <v>461</v>
      </c>
      <c r="B280" t="s">
        <v>289</v>
      </c>
      <c r="C280" s="32" t="s">
        <v>425</v>
      </c>
      <c r="D280" t="s">
        <v>286</v>
      </c>
      <c r="E280" s="1">
        <v>26250</v>
      </c>
      <c r="G280" s="1">
        <v>0</v>
      </c>
      <c r="H280" s="1">
        <v>798</v>
      </c>
      <c r="I280" s="1">
        <v>6167.62</v>
      </c>
      <c r="J280" s="1">
        <v>6905.7</v>
      </c>
      <c r="K280" s="1">
        <v>19344.3</v>
      </c>
    </row>
    <row r="281" spans="1:126" x14ac:dyDescent="0.25">
      <c r="A281" s="3" t="s">
        <v>13</v>
      </c>
      <c r="B281" s="3">
        <v>3</v>
      </c>
      <c r="C281" s="34"/>
      <c r="D281" s="3"/>
      <c r="E281" s="4">
        <f>SUM(E278:E279)+E280</f>
        <v>92250</v>
      </c>
      <c r="F281" s="4">
        <f t="shared" ref="F281:G281" si="94">SUM(F278:F279)</f>
        <v>1894.2</v>
      </c>
      <c r="G281" s="4">
        <f t="shared" si="94"/>
        <v>0</v>
      </c>
      <c r="H281" s="4">
        <f>SUM(H278:H279)+H280</f>
        <v>2804.4</v>
      </c>
      <c r="I281" s="4">
        <f>SUM(I278:I279)+I280</f>
        <v>9539.32</v>
      </c>
      <c r="J281" s="4">
        <f>SUM(J278:J279)+J280</f>
        <v>13126.3</v>
      </c>
      <c r="K281" s="4">
        <f>SUM(K278:K279)+K280</f>
        <v>79123.7</v>
      </c>
    </row>
    <row r="282" spans="1:126" x14ac:dyDescent="0.25"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  <c r="DV282"/>
    </row>
    <row r="283" spans="1:126" x14ac:dyDescent="0.25">
      <c r="A283" s="85" t="s">
        <v>408</v>
      </c>
      <c r="B283" s="85"/>
      <c r="C283" s="85"/>
      <c r="D283" s="85"/>
      <c r="E283" s="85"/>
      <c r="F283" s="85"/>
      <c r="G283" s="85"/>
      <c r="H283" s="85"/>
      <c r="I283" s="85"/>
      <c r="J283" s="85"/>
      <c r="K283" s="85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  <c r="DV283"/>
    </row>
    <row r="284" spans="1:126" x14ac:dyDescent="0.25">
      <c r="A284" t="s">
        <v>46</v>
      </c>
      <c r="B284" t="s">
        <v>241</v>
      </c>
      <c r="C284" s="32" t="s">
        <v>426</v>
      </c>
      <c r="D284" t="s">
        <v>284</v>
      </c>
      <c r="E284" s="1">
        <v>51000</v>
      </c>
      <c r="F284" s="1">
        <f t="shared" ref="F284:F285" si="95">E284*0.0287</f>
        <v>1463.7</v>
      </c>
      <c r="G284" s="1">
        <v>1816.62</v>
      </c>
      <c r="H284" s="1">
        <f t="shared" ref="H284:H285" si="96">E284*0.0304</f>
        <v>1550.4</v>
      </c>
      <c r="I284" s="1">
        <v>1475.12</v>
      </c>
      <c r="J284" s="1">
        <v>6281.84</v>
      </c>
      <c r="K284" s="1">
        <f t="shared" ref="K284" si="97">E284-J284</f>
        <v>44718.16</v>
      </c>
    </row>
    <row r="285" spans="1:126" x14ac:dyDescent="0.25">
      <c r="A285" t="s">
        <v>47</v>
      </c>
      <c r="B285" t="s">
        <v>40</v>
      </c>
      <c r="C285" s="32" t="s">
        <v>426</v>
      </c>
      <c r="D285" t="s">
        <v>284</v>
      </c>
      <c r="E285" s="1">
        <v>41000</v>
      </c>
      <c r="F285" s="1">
        <f t="shared" si="95"/>
        <v>1176.7</v>
      </c>
      <c r="G285" s="1">
        <v>583.79</v>
      </c>
      <c r="H285" s="1">
        <f t="shared" si="96"/>
        <v>1246.4000000000001</v>
      </c>
      <c r="I285" s="1">
        <v>25</v>
      </c>
      <c r="J285" s="1">
        <f t="shared" ref="J285" si="98">F285+G285+H285+I285</f>
        <v>3031.89</v>
      </c>
      <c r="K285" s="1">
        <v>37968.11</v>
      </c>
    </row>
    <row r="286" spans="1:126" s="2" customFormat="1" x14ac:dyDescent="0.25">
      <c r="A286" s="3" t="s">
        <v>13</v>
      </c>
      <c r="B286" s="3">
        <v>2</v>
      </c>
      <c r="C286" s="34"/>
      <c r="D286" s="3"/>
      <c r="E286" s="4">
        <f>SUM(E284:E285)</f>
        <v>92000</v>
      </c>
      <c r="F286" s="4">
        <f>SUM(F284:F285)</f>
        <v>2640.4</v>
      </c>
      <c r="G286" s="4">
        <f>SUM(G284:G285)</f>
        <v>2400.41</v>
      </c>
      <c r="H286" s="4">
        <f>SUM(H284:H285)</f>
        <v>2796.8</v>
      </c>
      <c r="I286" s="4">
        <f>SUM(I284:I285)</f>
        <v>1500.12</v>
      </c>
      <c r="J286" s="4">
        <f>SUM(J284:J285)</f>
        <v>9313.73</v>
      </c>
      <c r="K286" s="4">
        <f>SUM(K284:K285)</f>
        <v>82686.27</v>
      </c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</row>
    <row r="287" spans="1:126" s="2" customFormat="1" x14ac:dyDescent="0.25">
      <c r="A287"/>
      <c r="B287"/>
      <c r="C287" s="32"/>
      <c r="D287"/>
      <c r="E287" s="1"/>
      <c r="F287" s="1"/>
      <c r="G287" s="1"/>
      <c r="H287" s="1"/>
      <c r="I287" s="1"/>
      <c r="J287" s="1"/>
      <c r="K287" s="1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  <c r="BD287" s="6"/>
      <c r="BE287" s="6"/>
      <c r="BF287" s="6"/>
      <c r="BG287" s="6"/>
      <c r="BH287" s="6"/>
      <c r="BI287" s="6"/>
      <c r="BJ287" s="6"/>
      <c r="BK287" s="6"/>
      <c r="BL287" s="6"/>
      <c r="BM287" s="6"/>
      <c r="BN287" s="6"/>
      <c r="BO287" s="6"/>
      <c r="BP287" s="6"/>
      <c r="BQ287" s="6"/>
      <c r="BR287" s="6"/>
      <c r="BS287" s="6"/>
      <c r="BT287" s="6"/>
      <c r="BU287" s="6"/>
      <c r="BV287" s="6"/>
      <c r="BW287" s="6"/>
      <c r="BX287" s="6"/>
      <c r="BY287" s="6"/>
      <c r="BZ287" s="6"/>
      <c r="CA287" s="6"/>
      <c r="CB287" s="6"/>
      <c r="CC287" s="6"/>
      <c r="CD287" s="6"/>
      <c r="CE287" s="6"/>
      <c r="CF287" s="6"/>
      <c r="CG287" s="6"/>
      <c r="CH287" s="6"/>
      <c r="CI287" s="6"/>
      <c r="CJ287" s="6"/>
      <c r="CK287" s="6"/>
      <c r="CL287" s="6"/>
      <c r="CM287" s="6"/>
      <c r="CN287" s="6"/>
      <c r="CO287" s="6"/>
      <c r="CP287" s="6"/>
      <c r="CQ287" s="6"/>
      <c r="CR287" s="6"/>
      <c r="CS287" s="6"/>
      <c r="CT287" s="6"/>
      <c r="CU287" s="6"/>
      <c r="CV287" s="6"/>
      <c r="CW287" s="6"/>
      <c r="CX287" s="6"/>
      <c r="CY287" s="6"/>
      <c r="CZ287" s="6"/>
      <c r="DA287" s="6"/>
      <c r="DB287" s="6"/>
      <c r="DC287" s="6"/>
      <c r="DD287" s="6"/>
      <c r="DE287" s="6"/>
      <c r="DF287" s="6"/>
      <c r="DG287" s="6"/>
      <c r="DH287" s="6"/>
      <c r="DI287" s="6"/>
      <c r="DJ287" s="6"/>
      <c r="DK287" s="6"/>
      <c r="DL287" s="6"/>
      <c r="DM287" s="6"/>
      <c r="DN287" s="6"/>
      <c r="DO287" s="6"/>
      <c r="DP287" s="6"/>
      <c r="DQ287" s="6"/>
      <c r="DR287" s="6"/>
      <c r="DS287" s="6"/>
      <c r="DT287" s="6"/>
      <c r="DU287" s="6"/>
      <c r="DV287" s="6"/>
    </row>
    <row r="288" spans="1:126" s="2" customFormat="1" x14ac:dyDescent="0.25">
      <c r="A288" s="85" t="s">
        <v>409</v>
      </c>
      <c r="B288" s="85"/>
      <c r="C288" s="85"/>
      <c r="D288" s="85"/>
      <c r="E288" s="85"/>
      <c r="F288" s="85"/>
      <c r="G288" s="85"/>
      <c r="H288" s="85"/>
      <c r="I288" s="85"/>
      <c r="J288" s="85"/>
      <c r="K288" s="85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</row>
    <row r="289" spans="1:126" x14ac:dyDescent="0.25">
      <c r="A289" t="s">
        <v>357</v>
      </c>
      <c r="B289" s="18" t="s">
        <v>356</v>
      </c>
      <c r="C289" s="33" t="s">
        <v>426</v>
      </c>
      <c r="D289" s="16" t="s">
        <v>286</v>
      </c>
      <c r="E289" s="1">
        <v>90000</v>
      </c>
      <c r="F289" s="1">
        <f>E289*0.0287</f>
        <v>2583</v>
      </c>
      <c r="G289" s="1">
        <v>9753.1200000000008</v>
      </c>
      <c r="H289" s="1">
        <f>E289*0.0304</f>
        <v>2736</v>
      </c>
      <c r="I289" s="1">
        <v>25</v>
      </c>
      <c r="J289" s="1">
        <v>15097.12</v>
      </c>
      <c r="K289" s="1">
        <f>E289-J289</f>
        <v>74902.880000000005</v>
      </c>
    </row>
    <row r="290" spans="1:126" x14ac:dyDescent="0.25">
      <c r="A290" t="s">
        <v>527</v>
      </c>
      <c r="B290" s="18" t="s">
        <v>17</v>
      </c>
      <c r="C290" s="33" t="s">
        <v>426</v>
      </c>
      <c r="D290" s="16" t="s">
        <v>455</v>
      </c>
      <c r="E290" s="1">
        <v>115000</v>
      </c>
      <c r="G290" s="1">
        <v>14958.68</v>
      </c>
      <c r="H290" s="1">
        <v>3496</v>
      </c>
      <c r="I290" s="1">
        <v>2977.74</v>
      </c>
      <c r="J290" s="1">
        <v>24732.92</v>
      </c>
      <c r="K290" s="1">
        <v>90267.08</v>
      </c>
    </row>
    <row r="291" spans="1:126" s="2" customFormat="1" x14ac:dyDescent="0.25">
      <c r="A291" s="3" t="s">
        <v>13</v>
      </c>
      <c r="B291" s="3">
        <v>2</v>
      </c>
      <c r="C291" s="34"/>
      <c r="D291" s="3"/>
      <c r="E291" s="4">
        <f>SUM(E289:E289)+E290</f>
        <v>205000</v>
      </c>
      <c r="F291" s="4" t="e">
        <f>SUM(F289:F289)+#REF!</f>
        <v>#REF!</v>
      </c>
      <c r="G291" s="4">
        <f>SUM(G289:G289)+G290</f>
        <v>24711.8</v>
      </c>
      <c r="H291" s="4">
        <f>SUM(H289:H289)+H290</f>
        <v>6232</v>
      </c>
      <c r="I291" s="4">
        <f>SUM(I289:I289)+I290</f>
        <v>3002.74</v>
      </c>
      <c r="J291" s="4">
        <f>SUM(J289:J289)+J290</f>
        <v>39830.04</v>
      </c>
      <c r="K291" s="4">
        <f>SUM(K289:K289)+K290</f>
        <v>165169.96</v>
      </c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  <c r="BS291" s="6"/>
      <c r="BT291" s="6"/>
      <c r="BU291" s="6"/>
      <c r="BV291" s="6"/>
      <c r="BW291" s="6"/>
      <c r="BX291" s="6"/>
      <c r="BY291" s="6"/>
      <c r="BZ291" s="6"/>
      <c r="CA291" s="6"/>
      <c r="CB291" s="6"/>
      <c r="CC291" s="6"/>
      <c r="CD291" s="6"/>
      <c r="CE291" s="6"/>
      <c r="CF291" s="6"/>
      <c r="CG291" s="6"/>
      <c r="CH291" s="6"/>
      <c r="CI291" s="6"/>
      <c r="CJ291" s="6"/>
      <c r="CK291" s="6"/>
      <c r="CL291" s="6"/>
      <c r="CM291" s="6"/>
      <c r="CN291" s="6"/>
      <c r="CO291" s="6"/>
      <c r="CP291" s="6"/>
      <c r="CQ291" s="6"/>
      <c r="CR291" s="6"/>
      <c r="CS291" s="6"/>
      <c r="CT291" s="6"/>
      <c r="CU291" s="6"/>
      <c r="CV291" s="6"/>
      <c r="CW291" s="6"/>
      <c r="CX291" s="6"/>
      <c r="CY291" s="6"/>
      <c r="CZ291" s="6"/>
      <c r="DA291" s="6"/>
      <c r="DB291" s="6"/>
      <c r="DC291" s="6"/>
      <c r="DD291" s="6"/>
      <c r="DE291" s="6"/>
      <c r="DF291" s="6"/>
      <c r="DG291" s="6"/>
      <c r="DH291" s="6"/>
      <c r="DI291" s="6"/>
      <c r="DJ291" s="6"/>
      <c r="DK291" s="6"/>
      <c r="DL291" s="6"/>
      <c r="DM291" s="6"/>
      <c r="DN291" s="6"/>
      <c r="DO291" s="6"/>
      <c r="DP291" s="6"/>
      <c r="DQ291" s="6"/>
      <c r="DR291" s="6"/>
      <c r="DS291" s="6"/>
      <c r="DT291" s="6"/>
      <c r="DU291" s="6"/>
      <c r="DV291" s="6"/>
    </row>
    <row r="292" spans="1:126" x14ac:dyDescent="0.25">
      <c r="A292" s="6"/>
      <c r="B292" s="6"/>
      <c r="C292" s="40"/>
      <c r="D292" s="6"/>
      <c r="E292" s="49"/>
      <c r="F292" s="49"/>
      <c r="G292" s="49"/>
      <c r="H292" s="49"/>
      <c r="I292" s="49"/>
      <c r="J292" s="49"/>
      <c r="K292" s="49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</row>
    <row r="293" spans="1:126" x14ac:dyDescent="0.25">
      <c r="A293" s="6" t="s">
        <v>511</v>
      </c>
      <c r="B293" s="6"/>
      <c r="C293" s="40"/>
      <c r="D293" s="6"/>
      <c r="E293" s="49"/>
      <c r="F293" s="49"/>
      <c r="G293" s="49"/>
      <c r="H293" s="49"/>
      <c r="I293" s="49"/>
      <c r="J293" s="49"/>
      <c r="K293" s="49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  <c r="DV293"/>
    </row>
    <row r="294" spans="1:126" s="2" customFormat="1" x14ac:dyDescent="0.25">
      <c r="A294" s="44" t="s">
        <v>462</v>
      </c>
      <c r="B294" s="44" t="s">
        <v>45</v>
      </c>
      <c r="C294" s="45" t="s">
        <v>426</v>
      </c>
      <c r="D294" s="44" t="s">
        <v>286</v>
      </c>
      <c r="E294" s="46">
        <v>44000</v>
      </c>
      <c r="F294" s="46"/>
      <c r="G294" s="46">
        <v>1007.19</v>
      </c>
      <c r="H294" s="46">
        <v>1337.6</v>
      </c>
      <c r="I294" s="46">
        <v>195</v>
      </c>
      <c r="J294" s="46">
        <v>3802.59</v>
      </c>
      <c r="K294" s="46">
        <v>40197.410000000003</v>
      </c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</row>
    <row r="295" spans="1:126" s="6" customFormat="1" x14ac:dyDescent="0.25">
      <c r="A295" s="44" t="s">
        <v>464</v>
      </c>
      <c r="B295" s="44" t="s">
        <v>45</v>
      </c>
      <c r="C295" s="45" t="s">
        <v>426</v>
      </c>
      <c r="D295" s="44" t="s">
        <v>429</v>
      </c>
      <c r="E295" s="46">
        <v>44000</v>
      </c>
      <c r="F295" s="46"/>
      <c r="G295" s="46">
        <v>1007.19</v>
      </c>
      <c r="H295" s="46">
        <v>1337.6</v>
      </c>
      <c r="I295" s="46">
        <v>562</v>
      </c>
      <c r="J295" s="46">
        <v>3794.59</v>
      </c>
      <c r="K295" s="46">
        <v>40205.410000000003</v>
      </c>
    </row>
    <row r="296" spans="1:126" s="6" customFormat="1" x14ac:dyDescent="0.25">
      <c r="A296" s="110" t="s">
        <v>13</v>
      </c>
      <c r="B296" s="110">
        <v>2</v>
      </c>
      <c r="C296" s="111"/>
      <c r="D296" s="110"/>
      <c r="E296" s="112">
        <f>E294+E295</f>
        <v>88000</v>
      </c>
      <c r="F296" s="112"/>
      <c r="G296" s="112">
        <f>G294+G295</f>
        <v>2014.38</v>
      </c>
      <c r="H296" s="112">
        <f>H294+H295</f>
        <v>2675.2</v>
      </c>
      <c r="I296" s="112">
        <f>I294+I295</f>
        <v>757</v>
      </c>
      <c r="J296" s="112">
        <f>J294+J295</f>
        <v>7597.18</v>
      </c>
      <c r="K296" s="112">
        <f>K294+K295</f>
        <v>80402.820000000007</v>
      </c>
    </row>
    <row r="297" spans="1:126" s="26" customFormat="1" x14ac:dyDescent="0.25">
      <c r="A297" s="85" t="s">
        <v>410</v>
      </c>
      <c r="B297" s="85"/>
      <c r="C297" s="85"/>
      <c r="D297" s="85"/>
      <c r="E297" s="85"/>
      <c r="F297" s="85"/>
      <c r="G297" s="85"/>
      <c r="H297" s="85"/>
      <c r="I297" s="85"/>
      <c r="J297" s="85"/>
      <c r="K297" s="85"/>
    </row>
    <row r="298" spans="1:126" s="26" customFormat="1" x14ac:dyDescent="0.25">
      <c r="A298" s="44" t="s">
        <v>44</v>
      </c>
      <c r="B298" s="44" t="s">
        <v>463</v>
      </c>
      <c r="C298" s="45" t="s">
        <v>426</v>
      </c>
      <c r="D298" s="44" t="s">
        <v>286</v>
      </c>
      <c r="E298" s="46">
        <v>91000</v>
      </c>
      <c r="F298" s="46">
        <f>E298*0.0287</f>
        <v>2611.6999999999998</v>
      </c>
      <c r="G298" s="46">
        <v>9988.34</v>
      </c>
      <c r="H298" s="46">
        <f>E298*0.0304</f>
        <v>2766.4</v>
      </c>
      <c r="I298" s="46">
        <v>25</v>
      </c>
      <c r="J298" s="46">
        <f>F298+G298+H298+I298</f>
        <v>15391.44</v>
      </c>
      <c r="K298" s="46">
        <f>E298-J298</f>
        <v>75608.56</v>
      </c>
    </row>
    <row r="299" spans="1:126" s="26" customFormat="1" x14ac:dyDescent="0.25">
      <c r="A299" s="44" t="s">
        <v>465</v>
      </c>
      <c r="B299" s="44" t="s">
        <v>45</v>
      </c>
      <c r="C299" s="45" t="s">
        <v>426</v>
      </c>
      <c r="D299" s="44" t="s">
        <v>286</v>
      </c>
      <c r="E299" s="46">
        <v>44000</v>
      </c>
      <c r="F299" s="46"/>
      <c r="G299" s="46">
        <v>1007.19</v>
      </c>
      <c r="H299" s="46">
        <v>1337.6</v>
      </c>
      <c r="I299" s="46">
        <v>25</v>
      </c>
      <c r="J299" s="46">
        <v>3632.59</v>
      </c>
      <c r="K299" s="46">
        <v>40367.410000000003</v>
      </c>
    </row>
    <row r="300" spans="1:126" x14ac:dyDescent="0.25">
      <c r="A300" s="3" t="s">
        <v>13</v>
      </c>
      <c r="B300" s="3">
        <v>2</v>
      </c>
      <c r="C300" s="34"/>
      <c r="D300" s="3"/>
      <c r="E300" s="4">
        <f>SUM(E298:E298)+E299</f>
        <v>135000</v>
      </c>
      <c r="F300" s="4">
        <f>SUM(F298:F298)</f>
        <v>2611.6999999999998</v>
      </c>
      <c r="G300" s="4">
        <f>SUM(G298:G298)+G299</f>
        <v>10995.53</v>
      </c>
      <c r="H300" s="4">
        <f>SUM(H298:H298)+H299</f>
        <v>4104</v>
      </c>
      <c r="I300" s="4">
        <f>SUM(I298:I298)+I299</f>
        <v>50</v>
      </c>
      <c r="J300" s="4">
        <f>SUM(J298:J298)+J299</f>
        <v>19024.03</v>
      </c>
      <c r="K300" s="4">
        <f>SUM(K298:K298)+K299</f>
        <v>115975.97</v>
      </c>
    </row>
    <row r="301" spans="1:126" s="26" customFormat="1" x14ac:dyDescent="0.25">
      <c r="A301"/>
      <c r="B301"/>
      <c r="C301" s="32"/>
      <c r="D301"/>
      <c r="E301" s="1"/>
      <c r="F301" s="1"/>
      <c r="G301" s="1"/>
      <c r="H301" s="1"/>
      <c r="I301" s="1"/>
      <c r="J301" s="1"/>
      <c r="K301" s="1"/>
    </row>
    <row r="302" spans="1:126" s="26" customFormat="1" x14ac:dyDescent="0.25">
      <c r="A302" s="85" t="s">
        <v>411</v>
      </c>
      <c r="B302" s="85"/>
      <c r="C302" s="85"/>
      <c r="D302" s="85"/>
      <c r="E302" s="85"/>
      <c r="F302" s="85"/>
      <c r="G302" s="85"/>
      <c r="H302" s="85"/>
      <c r="I302" s="85"/>
      <c r="J302" s="85"/>
      <c r="K302" s="85"/>
    </row>
    <row r="303" spans="1:126" s="2" customFormat="1" x14ac:dyDescent="0.25">
      <c r="A303" s="5" t="s">
        <v>37</v>
      </c>
      <c r="B303" t="s">
        <v>38</v>
      </c>
      <c r="C303" s="32" t="s">
        <v>426</v>
      </c>
      <c r="D303" t="s">
        <v>284</v>
      </c>
      <c r="E303" s="1">
        <v>91000</v>
      </c>
      <c r="F303" s="1">
        <f>E303*0.0287</f>
        <v>2611.6999999999998</v>
      </c>
      <c r="G303" s="1">
        <v>2766.4</v>
      </c>
      <c r="H303" s="1">
        <v>2766.4</v>
      </c>
      <c r="I303" s="1">
        <v>2825.24</v>
      </c>
      <c r="J303" s="30">
        <v>17516.62</v>
      </c>
      <c r="K303" s="1">
        <f t="shared" ref="K303" si="99">E303-J303</f>
        <v>73483.38</v>
      </c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  <c r="BS303" s="6"/>
      <c r="BT303" s="6"/>
      <c r="BU303" s="6"/>
      <c r="BV303" s="6"/>
      <c r="BW303" s="6"/>
      <c r="BX303" s="6"/>
      <c r="BY303" s="6"/>
      <c r="BZ303" s="6"/>
      <c r="CA303" s="6"/>
      <c r="CB303" s="6"/>
      <c r="CC303" s="6"/>
      <c r="CD303" s="6"/>
      <c r="CE303" s="6"/>
      <c r="CF303" s="6"/>
      <c r="CG303" s="6"/>
      <c r="CH303" s="6"/>
      <c r="CI303" s="6"/>
      <c r="CJ303" s="6"/>
      <c r="CK303" s="6"/>
      <c r="CL303" s="6"/>
      <c r="CM303" s="6"/>
      <c r="CN303" s="6"/>
      <c r="CO303" s="6"/>
      <c r="CP303" s="6"/>
      <c r="CQ303" s="6"/>
      <c r="CR303" s="6"/>
      <c r="CS303" s="6"/>
      <c r="CT303" s="6"/>
      <c r="CU303" s="6"/>
      <c r="CV303" s="6"/>
      <c r="CW303" s="6"/>
      <c r="CX303" s="6"/>
      <c r="CY303" s="6"/>
      <c r="CZ303" s="6"/>
      <c r="DA303" s="6"/>
      <c r="DB303" s="6"/>
      <c r="DC303" s="6"/>
      <c r="DD303" s="6"/>
      <c r="DE303" s="6"/>
      <c r="DF303" s="6"/>
      <c r="DG303" s="6"/>
      <c r="DH303" s="6"/>
      <c r="DI303" s="6"/>
      <c r="DJ303" s="6"/>
      <c r="DK303" s="6"/>
      <c r="DL303" s="6"/>
      <c r="DM303" s="6"/>
      <c r="DN303" s="6"/>
      <c r="DO303" s="6"/>
      <c r="DP303" s="6"/>
      <c r="DQ303" s="6"/>
      <c r="DR303" s="6"/>
      <c r="DS303" s="6"/>
      <c r="DT303" s="6"/>
      <c r="DU303" s="6"/>
      <c r="DV303" s="6"/>
    </row>
    <row r="304" spans="1:126" x14ac:dyDescent="0.25">
      <c r="A304" s="29" t="s">
        <v>39</v>
      </c>
      <c r="B304" t="s">
        <v>43</v>
      </c>
      <c r="C304" s="32" t="s">
        <v>426</v>
      </c>
      <c r="D304" t="s">
        <v>284</v>
      </c>
      <c r="E304" s="1">
        <v>45000</v>
      </c>
      <c r="F304" s="1">
        <f t="shared" ref="F304" si="100">E304*0.0287</f>
        <v>1291.5</v>
      </c>
      <c r="G304" s="1">
        <v>968.81</v>
      </c>
      <c r="H304" s="1">
        <v>1368</v>
      </c>
      <c r="I304" s="1">
        <v>2725.13</v>
      </c>
      <c r="J304" s="30">
        <v>4980.43</v>
      </c>
      <c r="K304" s="1">
        <v>40019.57</v>
      </c>
    </row>
    <row r="305" spans="1:126" x14ac:dyDescent="0.25">
      <c r="A305" t="s">
        <v>42</v>
      </c>
      <c r="B305" t="s">
        <v>43</v>
      </c>
      <c r="C305" s="32" t="s">
        <v>426</v>
      </c>
      <c r="D305" t="s">
        <v>286</v>
      </c>
      <c r="E305" s="1">
        <v>45000</v>
      </c>
      <c r="F305" s="1">
        <v>1291.5</v>
      </c>
      <c r="G305" s="1">
        <v>1148.33</v>
      </c>
      <c r="H305" s="1">
        <f t="shared" ref="H305" si="101">E305*0.0304</f>
        <v>1368</v>
      </c>
      <c r="I305" s="1">
        <v>25</v>
      </c>
      <c r="J305" s="30">
        <f t="shared" ref="J305" si="102">F305+G305+H305+I305</f>
        <v>3832.83</v>
      </c>
      <c r="K305" s="1">
        <f>E305-J305</f>
        <v>41167.17</v>
      </c>
    </row>
    <row r="306" spans="1:126" x14ac:dyDescent="0.25">
      <c r="A306" s="3" t="s">
        <v>13</v>
      </c>
      <c r="B306" s="3">
        <v>3</v>
      </c>
      <c r="C306" s="34"/>
      <c r="D306" s="3"/>
      <c r="E306" s="4">
        <f t="shared" ref="E306:J306" si="103">SUM(E303:E305)</f>
        <v>181000</v>
      </c>
      <c r="F306" s="4">
        <f t="shared" si="103"/>
        <v>5194.7</v>
      </c>
      <c r="G306" s="4">
        <f t="shared" si="103"/>
        <v>4883.54</v>
      </c>
      <c r="H306" s="4">
        <f t="shared" si="103"/>
        <v>5502.4</v>
      </c>
      <c r="I306" s="4">
        <f t="shared" si="103"/>
        <v>5575.37</v>
      </c>
      <c r="J306" s="4">
        <f t="shared" si="103"/>
        <v>26329.88</v>
      </c>
      <c r="K306" s="4">
        <f>SUM(K303:K305)</f>
        <v>154670.12</v>
      </c>
    </row>
    <row r="308" spans="1:126" s="2" customFormat="1" x14ac:dyDescent="0.25">
      <c r="A308" s="85" t="s">
        <v>412</v>
      </c>
      <c r="B308" s="85"/>
      <c r="C308" s="85"/>
      <c r="D308" s="85"/>
      <c r="E308" s="85"/>
      <c r="F308" s="85"/>
      <c r="G308" s="85"/>
      <c r="H308" s="85"/>
      <c r="I308" s="85"/>
      <c r="J308" s="85"/>
      <c r="K308" s="85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  <c r="BE308" s="6"/>
      <c r="BF308" s="6"/>
      <c r="BG308" s="6"/>
      <c r="BH308" s="6"/>
      <c r="BI308" s="6"/>
      <c r="BJ308" s="6"/>
      <c r="BK308" s="6"/>
      <c r="BL308" s="6"/>
      <c r="BM308" s="6"/>
      <c r="BN308" s="6"/>
      <c r="BO308" s="6"/>
      <c r="BP308" s="6"/>
      <c r="BQ308" s="6"/>
      <c r="BR308" s="6"/>
      <c r="BS308" s="6"/>
      <c r="BT308" s="6"/>
      <c r="BU308" s="6"/>
      <c r="BV308" s="6"/>
      <c r="BW308" s="6"/>
      <c r="BX308" s="6"/>
      <c r="BY308" s="6"/>
      <c r="BZ308" s="6"/>
      <c r="CA308" s="6"/>
      <c r="CB308" s="6"/>
      <c r="CC308" s="6"/>
      <c r="CD308" s="6"/>
      <c r="CE308" s="6"/>
      <c r="CF308" s="6"/>
      <c r="CG308" s="6"/>
      <c r="CH308" s="6"/>
      <c r="CI308" s="6"/>
      <c r="CJ308" s="6"/>
      <c r="CK308" s="6"/>
      <c r="CL308" s="6"/>
      <c r="CM308" s="6"/>
      <c r="CN308" s="6"/>
      <c r="CO308" s="6"/>
      <c r="CP308" s="6"/>
      <c r="CQ308" s="6"/>
      <c r="CR308" s="6"/>
      <c r="CS308" s="6"/>
      <c r="CT308" s="6"/>
      <c r="CU308" s="6"/>
      <c r="CV308" s="6"/>
      <c r="CW308" s="6"/>
      <c r="CX308" s="6"/>
      <c r="CY308" s="6"/>
      <c r="CZ308" s="6"/>
      <c r="DA308" s="6"/>
      <c r="DB308" s="6"/>
      <c r="DC308" s="6"/>
      <c r="DD308" s="6"/>
      <c r="DE308" s="6"/>
      <c r="DF308" s="6"/>
      <c r="DG308" s="6"/>
      <c r="DH308" s="6"/>
      <c r="DI308" s="6"/>
      <c r="DJ308" s="6"/>
      <c r="DK308" s="6"/>
      <c r="DL308" s="6"/>
      <c r="DM308" s="6"/>
      <c r="DN308" s="6"/>
      <c r="DO308" s="6"/>
      <c r="DP308" s="6"/>
      <c r="DQ308" s="6"/>
      <c r="DR308" s="6"/>
      <c r="DS308" s="6"/>
      <c r="DT308" s="6"/>
      <c r="DU308" s="6"/>
      <c r="DV308" s="6"/>
    </row>
    <row r="309" spans="1:126" s="2" customFormat="1" x14ac:dyDescent="0.25">
      <c r="A309" s="17" t="s">
        <v>48</v>
      </c>
      <c r="B309" s="17" t="s">
        <v>346</v>
      </c>
      <c r="C309" s="37" t="s">
        <v>426</v>
      </c>
      <c r="D309" s="19" t="s">
        <v>286</v>
      </c>
      <c r="E309" s="1">
        <v>89500</v>
      </c>
      <c r="F309" s="1">
        <f>E309*0.0287</f>
        <v>2568.65</v>
      </c>
      <c r="G309" s="1">
        <v>7041.03</v>
      </c>
      <c r="H309" s="30">
        <f>E309*0.0304</f>
        <v>2720.8</v>
      </c>
      <c r="I309" s="30">
        <v>1545.12</v>
      </c>
      <c r="J309" s="30">
        <v>13630.78</v>
      </c>
      <c r="K309" s="30">
        <f>E309-J309</f>
        <v>75869.22</v>
      </c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  <c r="DU309" s="6"/>
      <c r="DV309" s="6"/>
    </row>
    <row r="310" spans="1:126" s="2" customFormat="1" x14ac:dyDescent="0.25">
      <c r="A310" s="17" t="s">
        <v>359</v>
      </c>
      <c r="B310" s="17" t="s">
        <v>41</v>
      </c>
      <c r="C310" s="37" t="s">
        <v>425</v>
      </c>
      <c r="D310" s="19" t="s">
        <v>286</v>
      </c>
      <c r="E310" s="1">
        <v>44000</v>
      </c>
      <c r="F310" s="1"/>
      <c r="G310" s="1">
        <v>1007.19</v>
      </c>
      <c r="H310" s="30">
        <v>1337.6</v>
      </c>
      <c r="I310" s="30">
        <v>195</v>
      </c>
      <c r="J310" s="30">
        <v>3802.59</v>
      </c>
      <c r="K310" s="30">
        <v>40197.410000000003</v>
      </c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  <c r="DU310" s="6"/>
      <c r="DV310" s="6"/>
    </row>
    <row r="311" spans="1:126" s="2" customFormat="1" x14ac:dyDescent="0.25">
      <c r="A311" t="s">
        <v>360</v>
      </c>
      <c r="B311" s="23" t="s">
        <v>15</v>
      </c>
      <c r="C311" s="32" t="s">
        <v>426</v>
      </c>
      <c r="D311" s="20" t="s">
        <v>286</v>
      </c>
      <c r="E311" s="1">
        <v>44000</v>
      </c>
      <c r="F311" s="1">
        <f>E311*0.0287</f>
        <v>1262.8</v>
      </c>
      <c r="G311" s="1">
        <v>1007.19</v>
      </c>
      <c r="H311" s="30">
        <f>E311*0.0304</f>
        <v>1337.6</v>
      </c>
      <c r="I311" s="30">
        <v>3128.4</v>
      </c>
      <c r="J311" s="30">
        <v>6010.69</v>
      </c>
      <c r="K311" s="30">
        <v>37989.31</v>
      </c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</row>
    <row r="312" spans="1:126" s="14" customFormat="1" x14ac:dyDescent="0.25">
      <c r="A312" t="s">
        <v>49</v>
      </c>
      <c r="B312" t="s">
        <v>15</v>
      </c>
      <c r="C312" s="32" t="s">
        <v>425</v>
      </c>
      <c r="D312" t="s">
        <v>284</v>
      </c>
      <c r="E312" s="1">
        <v>46000</v>
      </c>
      <c r="F312" s="1">
        <f t="shared" ref="F312:F316" si="104">E312*0.0287</f>
        <v>1320.2</v>
      </c>
      <c r="G312" s="1">
        <v>1110.94</v>
      </c>
      <c r="H312" s="30">
        <f t="shared" ref="H312:H316" si="105">E312*0.0304</f>
        <v>1398.4</v>
      </c>
      <c r="I312" s="30">
        <v>2917.62</v>
      </c>
      <c r="J312" s="30">
        <v>6723.16</v>
      </c>
      <c r="K312" s="30">
        <v>39276.839999999997</v>
      </c>
    </row>
    <row r="313" spans="1:126" s="14" customFormat="1" x14ac:dyDescent="0.25">
      <c r="A313" t="s">
        <v>512</v>
      </c>
      <c r="B313" s="23" t="s">
        <v>40</v>
      </c>
      <c r="C313" s="32" t="s">
        <v>425</v>
      </c>
      <c r="D313" t="s">
        <v>286</v>
      </c>
      <c r="E313" s="1">
        <v>44000</v>
      </c>
      <c r="F313" s="1"/>
      <c r="G313" s="1">
        <v>1007.19</v>
      </c>
      <c r="H313" s="30">
        <v>1337.6</v>
      </c>
      <c r="I313" s="30">
        <v>669.9</v>
      </c>
      <c r="J313" s="30">
        <v>4274.49</v>
      </c>
      <c r="K313" s="30">
        <v>39725.51</v>
      </c>
    </row>
    <row r="314" spans="1:126" x14ac:dyDescent="0.25">
      <c r="A314" t="s">
        <v>52</v>
      </c>
      <c r="B314" t="s">
        <v>23</v>
      </c>
      <c r="C314" s="32" t="s">
        <v>425</v>
      </c>
      <c r="D314" t="s">
        <v>284</v>
      </c>
      <c r="E314" s="1">
        <v>32000</v>
      </c>
      <c r="F314" s="1">
        <f t="shared" si="104"/>
        <v>918.4</v>
      </c>
      <c r="G314" s="1">
        <v>0</v>
      </c>
      <c r="H314" s="30">
        <f t="shared" si="105"/>
        <v>972.8</v>
      </c>
      <c r="I314" s="30">
        <v>3294.17</v>
      </c>
      <c r="J314" s="30">
        <f t="shared" ref="J314" si="106">F314+G314+H314+I314</f>
        <v>5185.37</v>
      </c>
      <c r="K314" s="30">
        <f t="shared" ref="K314" si="107">E314-J314</f>
        <v>26814.63</v>
      </c>
    </row>
    <row r="315" spans="1:126" s="2" customFormat="1" x14ac:dyDescent="0.25">
      <c r="A315" t="s">
        <v>53</v>
      </c>
      <c r="B315" t="s">
        <v>23</v>
      </c>
      <c r="C315" s="32" t="s">
        <v>425</v>
      </c>
      <c r="D315" t="s">
        <v>284</v>
      </c>
      <c r="E315" s="1">
        <v>32000</v>
      </c>
      <c r="F315" s="1">
        <f t="shared" si="104"/>
        <v>918.4</v>
      </c>
      <c r="G315" s="1">
        <v>0</v>
      </c>
      <c r="H315" s="30">
        <f t="shared" si="105"/>
        <v>972.8</v>
      </c>
      <c r="I315" s="30">
        <v>1475.12</v>
      </c>
      <c r="J315" s="30">
        <v>3366.32</v>
      </c>
      <c r="K315" s="30">
        <v>28633.68</v>
      </c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  <c r="BS315" s="6"/>
      <c r="BT315" s="6"/>
      <c r="BU315" s="6"/>
      <c r="BV315" s="6"/>
      <c r="BW315" s="6"/>
      <c r="BX315" s="6"/>
      <c r="BY315" s="6"/>
      <c r="BZ315" s="6"/>
      <c r="CA315" s="6"/>
      <c r="CB315" s="6"/>
      <c r="CC315" s="6"/>
      <c r="CD315" s="6"/>
      <c r="CE315" s="6"/>
      <c r="CF315" s="6"/>
      <c r="CG315" s="6"/>
      <c r="CH315" s="6"/>
      <c r="CI315" s="6"/>
      <c r="CJ315" s="6"/>
      <c r="CK315" s="6"/>
      <c r="CL315" s="6"/>
      <c r="CM315" s="6"/>
      <c r="CN315" s="6"/>
      <c r="CO315" s="6"/>
      <c r="CP315" s="6"/>
      <c r="CQ315" s="6"/>
      <c r="CR315" s="6"/>
      <c r="CS315" s="6"/>
      <c r="CT315" s="6"/>
      <c r="CU315" s="6"/>
      <c r="CV315" s="6"/>
      <c r="CW315" s="6"/>
      <c r="CX315" s="6"/>
      <c r="CY315" s="6"/>
      <c r="CZ315" s="6"/>
      <c r="DA315" s="6"/>
      <c r="DB315" s="6"/>
      <c r="DC315" s="6"/>
      <c r="DD315" s="6"/>
      <c r="DE315" s="6"/>
      <c r="DF315" s="6"/>
      <c r="DG315" s="6"/>
      <c r="DH315" s="6"/>
      <c r="DI315" s="6"/>
      <c r="DJ315" s="6"/>
      <c r="DK315" s="6"/>
      <c r="DL315" s="6"/>
      <c r="DM315" s="6"/>
      <c r="DN315" s="6"/>
      <c r="DO315" s="6"/>
      <c r="DP315" s="6"/>
      <c r="DQ315" s="6"/>
      <c r="DR315" s="6"/>
      <c r="DS315" s="6"/>
      <c r="DT315" s="6"/>
      <c r="DU315" s="6"/>
      <c r="DV315" s="6"/>
    </row>
    <row r="316" spans="1:126" s="2" customFormat="1" x14ac:dyDescent="0.25">
      <c r="A316" t="s">
        <v>472</v>
      </c>
      <c r="B316" t="s">
        <v>261</v>
      </c>
      <c r="C316" s="32" t="s">
        <v>426</v>
      </c>
      <c r="D316" t="s">
        <v>455</v>
      </c>
      <c r="E316" s="1">
        <v>115000</v>
      </c>
      <c r="F316" s="1">
        <f t="shared" si="104"/>
        <v>3300.5</v>
      </c>
      <c r="G316" s="1">
        <v>15633.74</v>
      </c>
      <c r="H316" s="30">
        <f t="shared" si="105"/>
        <v>3496</v>
      </c>
      <c r="I316" s="30">
        <v>327.5</v>
      </c>
      <c r="J316" s="30">
        <v>22757.74</v>
      </c>
      <c r="K316" s="30">
        <v>92242.26</v>
      </c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  <c r="DU316" s="6"/>
      <c r="DV316" s="6"/>
    </row>
    <row r="317" spans="1:126" s="2" customFormat="1" x14ac:dyDescent="0.25">
      <c r="A317" s="3" t="s">
        <v>13</v>
      </c>
      <c r="B317" s="3">
        <v>8</v>
      </c>
      <c r="C317" s="34"/>
      <c r="D317" s="3"/>
      <c r="E317" s="4">
        <f t="shared" ref="E317:K317" si="108">SUM(E309:E316)</f>
        <v>446500</v>
      </c>
      <c r="F317" s="4">
        <f t="shared" si="108"/>
        <v>10288.950000000001</v>
      </c>
      <c r="G317" s="4">
        <f t="shared" si="108"/>
        <v>26807.279999999999</v>
      </c>
      <c r="H317" s="4">
        <f t="shared" si="108"/>
        <v>13573.6</v>
      </c>
      <c r="I317" s="4">
        <f t="shared" si="108"/>
        <v>13552.83</v>
      </c>
      <c r="J317" s="4">
        <f t="shared" si="108"/>
        <v>65751.14</v>
      </c>
      <c r="K317" s="4">
        <f t="shared" si="108"/>
        <v>380748.86</v>
      </c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  <c r="DV317" s="6"/>
    </row>
    <row r="318" spans="1:126" s="2" customFormat="1" x14ac:dyDescent="0.25">
      <c r="A318"/>
      <c r="B318"/>
      <c r="C318" s="32"/>
      <c r="D318"/>
      <c r="E318" s="1"/>
      <c r="F318" s="1"/>
      <c r="G318" s="1"/>
      <c r="H318" s="1"/>
      <c r="I318" s="1"/>
      <c r="J318" s="1"/>
      <c r="K318" s="1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  <c r="DV318" s="6"/>
    </row>
    <row r="319" spans="1:126" s="2" customFormat="1" x14ac:dyDescent="0.25">
      <c r="A319" s="85" t="s">
        <v>103</v>
      </c>
      <c r="B319" s="85"/>
      <c r="C319" s="85"/>
      <c r="D319" s="85"/>
      <c r="E319" s="85"/>
      <c r="F319" s="85"/>
      <c r="G319" s="85"/>
      <c r="H319" s="85"/>
      <c r="I319" s="85"/>
      <c r="J319" s="85"/>
      <c r="K319" s="85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  <c r="DV319" s="6"/>
    </row>
    <row r="320" spans="1:126" s="2" customFormat="1" x14ac:dyDescent="0.25">
      <c r="A320" t="s">
        <v>101</v>
      </c>
      <c r="B320" t="s">
        <v>102</v>
      </c>
      <c r="C320" s="32" t="s">
        <v>426</v>
      </c>
      <c r="D320" t="s">
        <v>284</v>
      </c>
      <c r="E320" s="1">
        <v>165000</v>
      </c>
      <c r="F320" s="1">
        <v>4735.5</v>
      </c>
      <c r="G320" s="1">
        <v>27624.36</v>
      </c>
      <c r="H320" s="1">
        <v>4098.53</v>
      </c>
      <c r="I320" s="1">
        <v>25</v>
      </c>
      <c r="J320" s="1">
        <v>37117.339999999997</v>
      </c>
      <c r="K320" s="1">
        <v>127882.66</v>
      </c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  <c r="DU320" s="6"/>
      <c r="DV320" s="6"/>
    </row>
    <row r="321" spans="1:126" x14ac:dyDescent="0.25">
      <c r="A321" s="3" t="s">
        <v>13</v>
      </c>
      <c r="B321" s="3">
        <v>1</v>
      </c>
      <c r="C321" s="34"/>
      <c r="D321" s="3"/>
      <c r="E321" s="4">
        <f>SUM(E320:E320)</f>
        <v>165000</v>
      </c>
      <c r="F321" s="4">
        <f>SUM(F320:F320)</f>
        <v>4735.5</v>
      </c>
      <c r="G321" s="4">
        <f>SUM(G320:G320)</f>
        <v>27624.36</v>
      </c>
      <c r="H321" s="4">
        <f>SUM(H320:H320)</f>
        <v>4098.53</v>
      </c>
      <c r="I321" s="4">
        <f>SUM(I320:I320)</f>
        <v>25</v>
      </c>
      <c r="J321" s="4">
        <f>SUM(J320:J320)</f>
        <v>37117.339999999997</v>
      </c>
      <c r="K321" s="4">
        <f>SUM(K320:K320)</f>
        <v>127882.66</v>
      </c>
    </row>
    <row r="323" spans="1:126" x14ac:dyDescent="0.25">
      <c r="A323" s="85" t="s">
        <v>105</v>
      </c>
      <c r="B323" s="85"/>
      <c r="C323" s="85"/>
      <c r="D323" s="85"/>
      <c r="E323" s="85"/>
      <c r="F323" s="85"/>
      <c r="G323" s="85"/>
      <c r="H323" s="85"/>
      <c r="I323" s="85"/>
      <c r="J323" s="85"/>
      <c r="K323" s="85"/>
    </row>
    <row r="324" spans="1:126" x14ac:dyDescent="0.25">
      <c r="A324" t="s">
        <v>108</v>
      </c>
      <c r="B324" t="s">
        <v>19</v>
      </c>
      <c r="C324" s="32" t="s">
        <v>425</v>
      </c>
      <c r="D324" t="s">
        <v>286</v>
      </c>
      <c r="E324" s="1">
        <v>41000</v>
      </c>
      <c r="F324" s="1">
        <f t="shared" ref="F324:F332" si="109">E324*0.0287</f>
        <v>1176.7</v>
      </c>
      <c r="G324" s="1">
        <v>583.79</v>
      </c>
      <c r="H324" s="1">
        <f t="shared" ref="H324:H332" si="110">E324*0.0304</f>
        <v>1246.4000000000001</v>
      </c>
      <c r="I324" s="1">
        <v>1050</v>
      </c>
      <c r="J324" s="1">
        <v>4056.89</v>
      </c>
      <c r="K324" s="30">
        <v>36943.11</v>
      </c>
    </row>
    <row r="325" spans="1:126" x14ac:dyDescent="0.25">
      <c r="A325" t="s">
        <v>109</v>
      </c>
      <c r="B325" t="s">
        <v>110</v>
      </c>
      <c r="C325" s="32" t="s">
        <v>425</v>
      </c>
      <c r="D325" t="s">
        <v>284</v>
      </c>
      <c r="E325" s="1">
        <v>86000</v>
      </c>
      <c r="F325" s="1">
        <f t="shared" si="109"/>
        <v>2468.1999999999998</v>
      </c>
      <c r="G325" s="1">
        <v>8812.2199999999993</v>
      </c>
      <c r="H325" s="1">
        <f t="shared" si="110"/>
        <v>2614.4</v>
      </c>
      <c r="I325" s="1">
        <v>195</v>
      </c>
      <c r="J325" s="1">
        <f t="shared" ref="J325:J331" si="111">F325+G325+H325+I325</f>
        <v>14089.82</v>
      </c>
      <c r="K325" s="30">
        <f t="shared" ref="K325:K331" si="112">E325-J325</f>
        <v>71910.179999999993</v>
      </c>
    </row>
    <row r="326" spans="1:126" x14ac:dyDescent="0.25">
      <c r="A326" t="s">
        <v>313</v>
      </c>
      <c r="B326" t="s">
        <v>312</v>
      </c>
      <c r="C326" s="32" t="s">
        <v>426</v>
      </c>
      <c r="D326" t="s">
        <v>286</v>
      </c>
      <c r="E326" s="1">
        <v>41000</v>
      </c>
      <c r="F326" s="1">
        <f t="shared" si="109"/>
        <v>1176.7</v>
      </c>
      <c r="G326" s="1">
        <v>583.79</v>
      </c>
      <c r="H326" s="1">
        <f t="shared" si="110"/>
        <v>1246.4000000000001</v>
      </c>
      <c r="I326" s="1">
        <v>3278.33</v>
      </c>
      <c r="J326" s="1">
        <v>3201.89</v>
      </c>
      <c r="K326" s="30">
        <v>37798.11</v>
      </c>
    </row>
    <row r="327" spans="1:126" x14ac:dyDescent="0.25">
      <c r="A327" t="s">
        <v>271</v>
      </c>
      <c r="B327" t="s">
        <v>270</v>
      </c>
      <c r="C327" s="32" t="s">
        <v>425</v>
      </c>
      <c r="D327" t="s">
        <v>286</v>
      </c>
      <c r="E327" s="1">
        <v>41000</v>
      </c>
      <c r="F327" s="1">
        <f t="shared" si="109"/>
        <v>1176.7</v>
      </c>
      <c r="G327" s="1">
        <v>583.79</v>
      </c>
      <c r="H327" s="1">
        <f t="shared" si="110"/>
        <v>1246.4000000000001</v>
      </c>
      <c r="I327" s="1">
        <v>25</v>
      </c>
      <c r="J327" s="1">
        <f t="shared" si="111"/>
        <v>3031.89</v>
      </c>
      <c r="K327" s="30">
        <v>37968.11</v>
      </c>
    </row>
    <row r="328" spans="1:126" x14ac:dyDescent="0.25">
      <c r="A328" t="s">
        <v>292</v>
      </c>
      <c r="B328" t="s">
        <v>112</v>
      </c>
      <c r="C328" s="32" t="s">
        <v>425</v>
      </c>
      <c r="D328" t="s">
        <v>286</v>
      </c>
      <c r="E328" s="1">
        <v>41000</v>
      </c>
      <c r="F328" s="1">
        <f t="shared" si="109"/>
        <v>1176.7</v>
      </c>
      <c r="G328" s="1">
        <v>583.79</v>
      </c>
      <c r="H328" s="1">
        <f t="shared" si="110"/>
        <v>1246.4000000000001</v>
      </c>
      <c r="I328" s="1">
        <v>1627.62</v>
      </c>
      <c r="J328" s="1">
        <v>4431.99</v>
      </c>
      <c r="K328" s="30">
        <v>36568.01</v>
      </c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  <c r="CW328"/>
      <c r="CX328"/>
      <c r="CY328"/>
      <c r="CZ328"/>
      <c r="DA328"/>
      <c r="DB328"/>
      <c r="DC328"/>
      <c r="DD328"/>
      <c r="DE328"/>
      <c r="DF328"/>
      <c r="DG328"/>
      <c r="DH328"/>
      <c r="DI328"/>
      <c r="DJ328"/>
      <c r="DK328"/>
      <c r="DL328"/>
      <c r="DM328"/>
      <c r="DN328"/>
      <c r="DO328"/>
      <c r="DP328"/>
      <c r="DQ328"/>
      <c r="DR328"/>
      <c r="DS328"/>
      <c r="DT328"/>
      <c r="DU328"/>
      <c r="DV328"/>
    </row>
    <row r="329" spans="1:126" x14ac:dyDescent="0.25">
      <c r="A329" t="s">
        <v>315</v>
      </c>
      <c r="B329" t="s">
        <v>61</v>
      </c>
      <c r="C329" s="32" t="s">
        <v>425</v>
      </c>
      <c r="D329" t="s">
        <v>286</v>
      </c>
      <c r="E329" s="1">
        <v>41000</v>
      </c>
      <c r="F329" s="1">
        <f t="shared" si="109"/>
        <v>1176.7</v>
      </c>
      <c r="G329" s="1">
        <v>583.79</v>
      </c>
      <c r="H329" s="1">
        <f t="shared" si="110"/>
        <v>1246.4000000000001</v>
      </c>
      <c r="I329" s="1">
        <v>25</v>
      </c>
      <c r="J329" s="1">
        <v>3131.89</v>
      </c>
      <c r="K329" s="30">
        <v>37868.11</v>
      </c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  <c r="DV329"/>
    </row>
    <row r="330" spans="1:126" x14ac:dyDescent="0.25">
      <c r="A330" t="s">
        <v>314</v>
      </c>
      <c r="B330" t="s">
        <v>61</v>
      </c>
      <c r="C330" s="32" t="s">
        <v>425</v>
      </c>
      <c r="D330" t="s">
        <v>286</v>
      </c>
      <c r="E330" s="15">
        <v>36000</v>
      </c>
      <c r="F330" s="1">
        <f t="shared" si="109"/>
        <v>1033.2</v>
      </c>
      <c r="G330" s="1">
        <v>0</v>
      </c>
      <c r="H330" s="1">
        <f t="shared" si="110"/>
        <v>1094.4000000000001</v>
      </c>
      <c r="I330" s="1">
        <v>25</v>
      </c>
      <c r="J330" s="1">
        <f t="shared" si="111"/>
        <v>2152.6</v>
      </c>
      <c r="K330" s="1">
        <v>33847.4</v>
      </c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  <c r="DV330"/>
    </row>
    <row r="331" spans="1:126" x14ac:dyDescent="0.25">
      <c r="A331" t="s">
        <v>250</v>
      </c>
      <c r="B331" t="s">
        <v>259</v>
      </c>
      <c r="C331" s="32" t="s">
        <v>425</v>
      </c>
      <c r="D331" t="s">
        <v>286</v>
      </c>
      <c r="E331" s="1">
        <v>39000</v>
      </c>
      <c r="F331" s="1">
        <f t="shared" si="109"/>
        <v>1119.3</v>
      </c>
      <c r="G331" s="1">
        <v>301.52</v>
      </c>
      <c r="H331" s="1">
        <f t="shared" si="110"/>
        <v>1185.5999999999999</v>
      </c>
      <c r="I331" s="1">
        <v>187</v>
      </c>
      <c r="J331" s="1">
        <f t="shared" si="111"/>
        <v>2793.42</v>
      </c>
      <c r="K331" s="1">
        <f t="shared" si="112"/>
        <v>36206.58</v>
      </c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  <c r="DV331"/>
    </row>
    <row r="332" spans="1:126" x14ac:dyDescent="0.25">
      <c r="A332" t="s">
        <v>249</v>
      </c>
      <c r="B332" t="s">
        <v>140</v>
      </c>
      <c r="C332" s="32" t="s">
        <v>425</v>
      </c>
      <c r="D332" t="s">
        <v>286</v>
      </c>
      <c r="E332" s="1">
        <v>41000</v>
      </c>
      <c r="F332" s="1">
        <f t="shared" si="109"/>
        <v>1176.7</v>
      </c>
      <c r="G332" s="1">
        <v>405.27</v>
      </c>
      <c r="H332" s="1">
        <f t="shared" si="110"/>
        <v>1246.4000000000001</v>
      </c>
      <c r="I332" s="1">
        <v>1215.1199999999999</v>
      </c>
      <c r="J332" s="1">
        <v>4179.49</v>
      </c>
      <c r="K332" s="1">
        <v>36820.51</v>
      </c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  <c r="DV332"/>
    </row>
    <row r="333" spans="1:126" x14ac:dyDescent="0.25">
      <c r="A333" s="3" t="s">
        <v>13</v>
      </c>
      <c r="B333" s="3">
        <v>9</v>
      </c>
      <c r="C333" s="34"/>
      <c r="D333" s="3"/>
      <c r="E333" s="4">
        <f>SUM(E324:E332)</f>
        <v>407000</v>
      </c>
      <c r="F333" s="4">
        <f>SUM(F324:F332)</f>
        <v>11680.9</v>
      </c>
      <c r="G333" s="4">
        <f>SUM(G324:G332)</f>
        <v>12437.96</v>
      </c>
      <c r="H333" s="4">
        <f>SUM(H324:H332)</f>
        <v>12372.8</v>
      </c>
      <c r="I333" s="4">
        <f>SUM(I324:I332)</f>
        <v>7628.07</v>
      </c>
      <c r="J333" s="4">
        <f>SUM(J324:J332)</f>
        <v>41069.879999999997</v>
      </c>
      <c r="K333" s="4">
        <f>SUM(K324:K332)</f>
        <v>365930.12</v>
      </c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  <c r="DV333"/>
    </row>
    <row r="334" spans="1:126" x14ac:dyDescent="0.25"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  <c r="DV334"/>
    </row>
    <row r="335" spans="1:126" x14ac:dyDescent="0.25">
      <c r="A335" s="31" t="s">
        <v>113</v>
      </c>
      <c r="B335" s="31"/>
      <c r="C335" s="40"/>
      <c r="D335" s="31"/>
      <c r="E335" s="31"/>
      <c r="F335" s="31"/>
      <c r="G335" s="31"/>
      <c r="H335" s="31"/>
      <c r="I335" s="31"/>
      <c r="J335" s="31"/>
      <c r="K335" s="31"/>
    </row>
    <row r="336" spans="1:126" x14ac:dyDescent="0.25">
      <c r="A336" s="5" t="s">
        <v>114</v>
      </c>
      <c r="B336" s="5" t="s">
        <v>104</v>
      </c>
      <c r="C336" s="39" t="s">
        <v>425</v>
      </c>
      <c r="D336" s="5" t="s">
        <v>284</v>
      </c>
      <c r="E336" s="30">
        <v>66000</v>
      </c>
      <c r="F336" s="30">
        <f>E336*0.0287</f>
        <v>1894.2</v>
      </c>
      <c r="G336" s="30">
        <v>0</v>
      </c>
      <c r="H336" s="30">
        <f>E336*0.0304</f>
        <v>2006.4</v>
      </c>
      <c r="I336" s="30">
        <v>2405.2399999999998</v>
      </c>
      <c r="J336" s="30">
        <v>10701.55</v>
      </c>
      <c r="K336" s="30">
        <f>E336-J336</f>
        <v>55298.45</v>
      </c>
    </row>
    <row r="337" spans="1:126" x14ac:dyDescent="0.25">
      <c r="A337" s="65" t="s">
        <v>13</v>
      </c>
      <c r="B337" s="65">
        <v>1</v>
      </c>
      <c r="C337" s="66"/>
      <c r="D337" s="65"/>
      <c r="E337" s="67">
        <f t="shared" ref="E337:K337" si="113">SUM(E336)</f>
        <v>66000</v>
      </c>
      <c r="F337" s="67">
        <f t="shared" si="113"/>
        <v>1894.2</v>
      </c>
      <c r="G337" s="67">
        <f t="shared" si="113"/>
        <v>0</v>
      </c>
      <c r="H337" s="67">
        <f t="shared" si="113"/>
        <v>2006.4</v>
      </c>
      <c r="I337" s="67">
        <f t="shared" si="113"/>
        <v>2405.2399999999998</v>
      </c>
      <c r="J337" s="67">
        <f t="shared" si="113"/>
        <v>10701.55</v>
      </c>
      <c r="K337" s="67">
        <f t="shared" si="113"/>
        <v>55298.45</v>
      </c>
    </row>
    <row r="339" spans="1:126" x14ac:dyDescent="0.25">
      <c r="A339" s="10" t="s">
        <v>115</v>
      </c>
      <c r="B339" s="10"/>
      <c r="C339" s="36"/>
      <c r="D339" s="12"/>
      <c r="E339" s="10"/>
      <c r="F339" s="10"/>
      <c r="G339" s="10"/>
      <c r="H339" s="10"/>
      <c r="I339" s="10"/>
      <c r="J339" s="10"/>
      <c r="K339" s="10"/>
    </row>
    <row r="340" spans="1:126" x14ac:dyDescent="0.25">
      <c r="A340" t="s">
        <v>251</v>
      </c>
      <c r="B340" t="s">
        <v>127</v>
      </c>
      <c r="C340" s="32" t="s">
        <v>426</v>
      </c>
      <c r="D340" t="s">
        <v>286</v>
      </c>
      <c r="E340" s="1">
        <v>76000</v>
      </c>
      <c r="F340" s="1">
        <f>E340*0.0287</f>
        <v>2181.1999999999998</v>
      </c>
      <c r="G340" s="1">
        <v>6497.56</v>
      </c>
      <c r="H340" s="1">
        <f>E340*0.0304</f>
        <v>2310.4</v>
      </c>
      <c r="I340" s="1">
        <v>195</v>
      </c>
      <c r="J340" s="1">
        <f>F340+G340+H340+I340</f>
        <v>11184.16</v>
      </c>
      <c r="K340" s="1">
        <f>E340-J340</f>
        <v>64815.839999999997</v>
      </c>
    </row>
    <row r="341" spans="1:126" x14ac:dyDescent="0.25">
      <c r="A341" t="s">
        <v>116</v>
      </c>
      <c r="B341" t="s">
        <v>117</v>
      </c>
      <c r="C341" s="32" t="s">
        <v>425</v>
      </c>
      <c r="D341" t="s">
        <v>284</v>
      </c>
      <c r="E341" s="1">
        <v>81000</v>
      </c>
      <c r="F341" s="1">
        <f t="shared" ref="F341:F350" si="114">E341*0.0287</f>
        <v>2324.6999999999998</v>
      </c>
      <c r="G341" s="1">
        <v>7636.09</v>
      </c>
      <c r="H341" s="1">
        <f t="shared" ref="H341:H347" si="115">E341*0.0304</f>
        <v>2462.4</v>
      </c>
      <c r="I341" s="1">
        <v>187</v>
      </c>
      <c r="J341" s="1">
        <v>12610.19</v>
      </c>
      <c r="K341" s="1">
        <v>68389.81</v>
      </c>
    </row>
    <row r="342" spans="1:126" x14ac:dyDescent="0.25">
      <c r="A342" t="s">
        <v>311</v>
      </c>
      <c r="B342" t="s">
        <v>289</v>
      </c>
      <c r="C342" s="32" t="s">
        <v>425</v>
      </c>
      <c r="D342" t="s">
        <v>286</v>
      </c>
      <c r="E342" s="1">
        <v>33000</v>
      </c>
      <c r="G342" s="1">
        <v>0</v>
      </c>
      <c r="H342" s="1">
        <v>1003</v>
      </c>
      <c r="I342" s="1">
        <v>1537.12</v>
      </c>
      <c r="J342" s="1">
        <v>3847.42</v>
      </c>
      <c r="K342" s="1">
        <v>29512.58</v>
      </c>
    </row>
    <row r="343" spans="1:126" x14ac:dyDescent="0.25">
      <c r="A343" t="s">
        <v>118</v>
      </c>
      <c r="B343" t="s">
        <v>55</v>
      </c>
      <c r="C343" s="32" t="s">
        <v>426</v>
      </c>
      <c r="D343" t="s">
        <v>286</v>
      </c>
      <c r="E343" s="1">
        <v>24150</v>
      </c>
      <c r="F343" s="1">
        <f t="shared" si="114"/>
        <v>693.11</v>
      </c>
      <c r="G343" s="1">
        <v>0</v>
      </c>
      <c r="H343" s="1">
        <f t="shared" si="115"/>
        <v>734.16</v>
      </c>
      <c r="I343" s="1">
        <v>271</v>
      </c>
      <c r="J343" s="1">
        <f t="shared" ref="J343:J345" si="116">F343+G343+H343+I343</f>
        <v>1698.27</v>
      </c>
      <c r="K343" s="1">
        <f t="shared" ref="K343:K345" si="117">E343-J343</f>
        <v>22451.73</v>
      </c>
      <c r="L343"/>
      <c r="M343"/>
      <c r="N343"/>
      <c r="O343"/>
      <c r="P343"/>
      <c r="Q343"/>
      <c r="R343"/>
      <c r="S343"/>
      <c r="T343"/>
      <c r="U343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  <c r="AQ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  <c r="BV343"/>
      <c r="BW343"/>
      <c r="BX343"/>
      <c r="BY343"/>
      <c r="BZ343"/>
      <c r="CA343"/>
      <c r="CB343"/>
      <c r="CC343"/>
      <c r="CD343"/>
      <c r="CE343"/>
      <c r="CF343"/>
      <c r="CG343"/>
      <c r="CH343"/>
      <c r="CI343"/>
      <c r="CJ343"/>
      <c r="CK343"/>
      <c r="CL343"/>
      <c r="CM343"/>
      <c r="CN343"/>
      <c r="CO343"/>
      <c r="CP343"/>
      <c r="CQ343"/>
      <c r="CR343"/>
      <c r="CS343"/>
      <c r="CT343"/>
      <c r="CU343"/>
      <c r="CV343"/>
      <c r="CW343"/>
      <c r="CX343"/>
      <c r="CY343"/>
      <c r="CZ343"/>
      <c r="DA343"/>
      <c r="DB343"/>
      <c r="DC343"/>
      <c r="DD343"/>
      <c r="DE343"/>
      <c r="DF343"/>
      <c r="DG343"/>
      <c r="DH343"/>
      <c r="DI343"/>
      <c r="DJ343"/>
      <c r="DK343"/>
      <c r="DL343"/>
      <c r="DM343"/>
      <c r="DN343"/>
      <c r="DO343"/>
      <c r="DP343"/>
      <c r="DQ343"/>
      <c r="DR343"/>
      <c r="DS343"/>
      <c r="DT343"/>
      <c r="DU343"/>
      <c r="DV343"/>
    </row>
    <row r="344" spans="1:126" x14ac:dyDescent="0.25">
      <c r="A344" t="s">
        <v>119</v>
      </c>
      <c r="B344" t="s">
        <v>120</v>
      </c>
      <c r="C344" s="32" t="s">
        <v>425</v>
      </c>
      <c r="D344" t="s">
        <v>286</v>
      </c>
      <c r="E344" s="1">
        <v>81000</v>
      </c>
      <c r="F344" s="1">
        <f t="shared" si="114"/>
        <v>2324.6999999999998</v>
      </c>
      <c r="G344" s="1">
        <v>7338.56</v>
      </c>
      <c r="H344" s="1">
        <f t="shared" si="115"/>
        <v>2462.4</v>
      </c>
      <c r="I344" s="1">
        <v>1755.12</v>
      </c>
      <c r="J344" s="1">
        <v>14000.78</v>
      </c>
      <c r="K344" s="1">
        <f t="shared" si="117"/>
        <v>66999.22</v>
      </c>
    </row>
    <row r="345" spans="1:126" x14ac:dyDescent="0.25">
      <c r="A345" t="s">
        <v>121</v>
      </c>
      <c r="B345" t="s">
        <v>243</v>
      </c>
      <c r="C345" s="32" t="s">
        <v>425</v>
      </c>
      <c r="D345" t="s">
        <v>284</v>
      </c>
      <c r="E345" s="1">
        <v>41000</v>
      </c>
      <c r="F345" s="1">
        <f t="shared" si="114"/>
        <v>1176.7</v>
      </c>
      <c r="G345" s="1">
        <v>583.79</v>
      </c>
      <c r="H345" s="1">
        <f t="shared" si="115"/>
        <v>1246.4000000000001</v>
      </c>
      <c r="I345" s="1">
        <v>665</v>
      </c>
      <c r="J345" s="1">
        <f t="shared" si="116"/>
        <v>3671.89</v>
      </c>
      <c r="K345" s="1">
        <f t="shared" si="117"/>
        <v>37328.11</v>
      </c>
    </row>
    <row r="346" spans="1:126" x14ac:dyDescent="0.25">
      <c r="A346" t="s">
        <v>274</v>
      </c>
      <c r="B346" t="s">
        <v>124</v>
      </c>
      <c r="C346" s="32" t="s">
        <v>425</v>
      </c>
      <c r="D346" t="s">
        <v>286</v>
      </c>
      <c r="E346" s="1">
        <v>41000</v>
      </c>
      <c r="F346" s="1">
        <f t="shared" si="114"/>
        <v>1176.7</v>
      </c>
      <c r="G346" s="1">
        <v>583.79</v>
      </c>
      <c r="H346" s="1">
        <f t="shared" si="115"/>
        <v>1246.4000000000001</v>
      </c>
      <c r="I346" s="1">
        <v>925</v>
      </c>
      <c r="J346" s="1">
        <f t="shared" ref="J346:J350" si="118">F346+G346+H346+I346</f>
        <v>3931.89</v>
      </c>
      <c r="K346" s="1">
        <f t="shared" ref="K346:K350" si="119">E346-J346</f>
        <v>37068.11</v>
      </c>
    </row>
    <row r="347" spans="1:126" x14ac:dyDescent="0.25">
      <c r="A347" t="s">
        <v>273</v>
      </c>
      <c r="B347" t="s">
        <v>272</v>
      </c>
      <c r="C347" s="32" t="s">
        <v>426</v>
      </c>
      <c r="D347" t="s">
        <v>286</v>
      </c>
      <c r="E347" s="1">
        <v>59000</v>
      </c>
      <c r="F347" s="1">
        <f t="shared" si="114"/>
        <v>1693.3</v>
      </c>
      <c r="G347" s="1">
        <v>3298.5</v>
      </c>
      <c r="H347" s="1">
        <f t="shared" si="115"/>
        <v>1793.6</v>
      </c>
      <c r="I347" s="1">
        <v>187</v>
      </c>
      <c r="J347" s="1">
        <f t="shared" si="118"/>
        <v>6972.4</v>
      </c>
      <c r="K347" s="1">
        <f t="shared" si="119"/>
        <v>52027.6</v>
      </c>
    </row>
    <row r="348" spans="1:126" x14ac:dyDescent="0.25">
      <c r="A348" t="s">
        <v>389</v>
      </c>
      <c r="B348" t="s">
        <v>348</v>
      </c>
      <c r="C348" s="32" t="s">
        <v>425</v>
      </c>
      <c r="D348" t="s">
        <v>286</v>
      </c>
      <c r="E348" s="1">
        <v>32000</v>
      </c>
      <c r="F348" s="1">
        <f t="shared" ref="F348" si="120">E348*0.0287</f>
        <v>918.4</v>
      </c>
      <c r="G348" s="1">
        <v>0</v>
      </c>
      <c r="H348" s="1">
        <f t="shared" ref="H348" si="121">E348*0.0304</f>
        <v>972.8</v>
      </c>
      <c r="I348" s="1">
        <v>25</v>
      </c>
      <c r="J348" s="1">
        <f t="shared" ref="J348" si="122">F348+G348+H348+I348</f>
        <v>1916.2</v>
      </c>
      <c r="K348" s="1">
        <f t="shared" ref="K348" si="123">E348-J348</f>
        <v>30083.8</v>
      </c>
    </row>
    <row r="349" spans="1:126" x14ac:dyDescent="0.25">
      <c r="A349" t="s">
        <v>122</v>
      </c>
      <c r="B349" t="s">
        <v>17</v>
      </c>
      <c r="C349" s="32" t="s">
        <v>426</v>
      </c>
      <c r="D349" t="s">
        <v>286</v>
      </c>
      <c r="E349" s="1">
        <v>125000</v>
      </c>
      <c r="F349" s="1">
        <f t="shared" si="114"/>
        <v>3587.5</v>
      </c>
      <c r="G349" s="1">
        <v>17985.990000000002</v>
      </c>
      <c r="H349" s="1">
        <v>3800</v>
      </c>
      <c r="I349" s="1">
        <v>277.5</v>
      </c>
      <c r="J349" s="1">
        <f t="shared" si="118"/>
        <v>25650.99</v>
      </c>
      <c r="K349" s="1">
        <f t="shared" si="119"/>
        <v>99349.01</v>
      </c>
      <c r="L349"/>
      <c r="M349"/>
      <c r="N349"/>
      <c r="O349"/>
      <c r="P349"/>
      <c r="Q349"/>
      <c r="R349"/>
      <c r="S349"/>
      <c r="T349"/>
      <c r="U349"/>
      <c r="V349"/>
      <c r="W349"/>
      <c r="X349"/>
      <c r="Y349"/>
      <c r="Z349"/>
      <c r="AA349"/>
      <c r="AB349"/>
      <c r="AC349"/>
      <c r="AD349"/>
      <c r="AE349"/>
      <c r="AF349"/>
      <c r="AG349"/>
      <c r="AH349"/>
      <c r="AI349"/>
      <c r="AJ349"/>
      <c r="AK349"/>
      <c r="AL349"/>
      <c r="AM349"/>
      <c r="AN349"/>
      <c r="AO349"/>
      <c r="AP349"/>
      <c r="AQ349"/>
      <c r="AR349"/>
      <c r="AS349"/>
      <c r="AT349"/>
      <c r="AU349"/>
      <c r="AV349"/>
      <c r="AW349"/>
      <c r="AX349"/>
      <c r="AY349"/>
      <c r="AZ349"/>
      <c r="BA349"/>
      <c r="BB349"/>
      <c r="BC349"/>
      <c r="BD349"/>
      <c r="BE349"/>
      <c r="BF349"/>
      <c r="BG349"/>
      <c r="BH349"/>
      <c r="BI349"/>
      <c r="BJ349"/>
      <c r="BK349"/>
      <c r="BL349"/>
      <c r="BM349"/>
      <c r="BN349"/>
      <c r="BO349"/>
      <c r="BP349"/>
      <c r="BQ349"/>
      <c r="BR349"/>
      <c r="BS349"/>
      <c r="BT349"/>
      <c r="BU349"/>
      <c r="BV349"/>
      <c r="BW349"/>
      <c r="BX349"/>
      <c r="BY349"/>
      <c r="BZ349"/>
      <c r="CA349"/>
      <c r="CB349"/>
      <c r="CC349"/>
      <c r="CD349"/>
      <c r="CE349"/>
      <c r="CF349"/>
      <c r="CG349"/>
      <c r="CH349"/>
      <c r="CI349"/>
      <c r="CJ349"/>
      <c r="CK349"/>
      <c r="CL349"/>
      <c r="CM349"/>
      <c r="CN349"/>
      <c r="CO349"/>
      <c r="CP349"/>
      <c r="CQ349"/>
      <c r="CR349"/>
      <c r="CS349"/>
      <c r="CT349"/>
      <c r="CU349"/>
      <c r="CV349"/>
      <c r="CW349"/>
      <c r="CX349"/>
      <c r="CY349"/>
      <c r="CZ349"/>
      <c r="DA349"/>
      <c r="DB349"/>
      <c r="DC349"/>
      <c r="DD349"/>
      <c r="DE349"/>
      <c r="DF349"/>
      <c r="DG349"/>
      <c r="DH349"/>
      <c r="DI349"/>
      <c r="DJ349"/>
      <c r="DK349"/>
      <c r="DL349"/>
      <c r="DM349"/>
      <c r="DN349"/>
      <c r="DO349"/>
      <c r="DP349"/>
      <c r="DQ349"/>
      <c r="DR349"/>
      <c r="DS349"/>
      <c r="DT349"/>
      <c r="DU349"/>
      <c r="DV349"/>
    </row>
    <row r="350" spans="1:126" x14ac:dyDescent="0.25">
      <c r="A350" t="s">
        <v>466</v>
      </c>
      <c r="B350" t="s">
        <v>467</v>
      </c>
      <c r="C350" s="32" t="s">
        <v>425</v>
      </c>
      <c r="D350" t="s">
        <v>286</v>
      </c>
      <c r="E350" s="1">
        <v>31350</v>
      </c>
      <c r="F350" s="1">
        <f t="shared" si="114"/>
        <v>899.75</v>
      </c>
      <c r="G350" s="1">
        <v>0</v>
      </c>
      <c r="H350" s="1">
        <v>953.04</v>
      </c>
      <c r="I350" s="1">
        <v>1947</v>
      </c>
      <c r="J350" s="1">
        <f t="shared" si="118"/>
        <v>3799.79</v>
      </c>
      <c r="K350" s="1">
        <f t="shared" si="119"/>
        <v>27550.21</v>
      </c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  <c r="DV350"/>
    </row>
    <row r="351" spans="1:126" x14ac:dyDescent="0.25">
      <c r="A351" s="3" t="s">
        <v>13</v>
      </c>
      <c r="B351" s="3">
        <v>11</v>
      </c>
      <c r="C351" s="34"/>
      <c r="D351" s="3"/>
      <c r="E351" s="4">
        <f>SUM(E340:E350)</f>
        <v>624500</v>
      </c>
      <c r="F351" s="4">
        <f>SUM(F340:F350)</f>
        <v>16976.060000000001</v>
      </c>
      <c r="G351" s="4">
        <f>SUM(G340:G350)</f>
        <v>43924.28</v>
      </c>
      <c r="H351" s="4">
        <f t="shared" ref="H351" si="124">SUM(H340:H349)</f>
        <v>18031.560000000001</v>
      </c>
      <c r="I351" s="4">
        <f>SUM(I340:I350)</f>
        <v>7971.74</v>
      </c>
      <c r="J351" s="4">
        <f>SUM(J340:J350)</f>
        <v>89283.98</v>
      </c>
      <c r="K351" s="4">
        <f>SUM(K340:K350)</f>
        <v>535576.02</v>
      </c>
      <c r="L351"/>
      <c r="M351"/>
      <c r="N351"/>
      <c r="O351"/>
      <c r="P351"/>
      <c r="Q351"/>
      <c r="R351"/>
      <c r="S351"/>
      <c r="T351"/>
      <c r="U351"/>
      <c r="V351"/>
      <c r="W351"/>
      <c r="X351"/>
      <c r="Y351"/>
      <c r="Z351"/>
      <c r="AA351"/>
      <c r="AB351"/>
      <c r="AC351"/>
      <c r="AD351"/>
      <c r="AE351"/>
      <c r="AF351"/>
      <c r="AG351"/>
      <c r="AH351"/>
      <c r="AI351"/>
      <c r="AJ351"/>
      <c r="AK351"/>
      <c r="AL351"/>
      <c r="AM351"/>
      <c r="AN351"/>
      <c r="AO351"/>
      <c r="AP351"/>
      <c r="AQ351"/>
      <c r="AR351"/>
      <c r="AS351"/>
      <c r="AT351"/>
      <c r="AU351"/>
      <c r="AV351"/>
      <c r="AW351"/>
      <c r="AX351"/>
      <c r="AY351"/>
      <c r="AZ351"/>
      <c r="BA351"/>
      <c r="BB351"/>
      <c r="BC351"/>
      <c r="BD351"/>
      <c r="BE351"/>
      <c r="BF351"/>
      <c r="BG351"/>
      <c r="BH351"/>
      <c r="BI351"/>
      <c r="BJ351"/>
      <c r="BK351"/>
      <c r="BL351"/>
      <c r="BM351"/>
      <c r="BN351"/>
      <c r="BO351"/>
      <c r="BP351"/>
      <c r="BQ351"/>
      <c r="BR351"/>
      <c r="BS351"/>
      <c r="BT351"/>
      <c r="BU351"/>
      <c r="BV351"/>
      <c r="BW351"/>
      <c r="BX351"/>
      <c r="BY351"/>
      <c r="BZ351"/>
      <c r="CA351"/>
      <c r="CB351"/>
      <c r="CC351"/>
      <c r="CD351"/>
      <c r="CE351"/>
      <c r="CF351"/>
      <c r="CG351"/>
      <c r="CH351"/>
      <c r="CI351"/>
      <c r="CJ351"/>
      <c r="CK351"/>
      <c r="CL351"/>
      <c r="CM351"/>
      <c r="CN351"/>
      <c r="CO351"/>
      <c r="CP351"/>
      <c r="CQ351"/>
      <c r="CR351"/>
      <c r="CS351"/>
      <c r="CT351"/>
      <c r="CU351"/>
      <c r="CV351"/>
      <c r="CW351"/>
      <c r="CX351"/>
      <c r="CY351"/>
      <c r="CZ351"/>
      <c r="DA351"/>
      <c r="DB351"/>
      <c r="DC351"/>
      <c r="DD351"/>
      <c r="DE351"/>
      <c r="DF351"/>
      <c r="DG351"/>
      <c r="DH351"/>
      <c r="DI351"/>
      <c r="DJ351"/>
      <c r="DK351"/>
      <c r="DL351"/>
      <c r="DM351"/>
      <c r="DN351"/>
      <c r="DO351"/>
      <c r="DP351"/>
      <c r="DQ351"/>
      <c r="DR351"/>
      <c r="DS351"/>
      <c r="DT351"/>
      <c r="DU351"/>
      <c r="DV351"/>
    </row>
    <row r="353" spans="1:11" x14ac:dyDescent="0.25">
      <c r="A353" s="10" t="s">
        <v>369</v>
      </c>
      <c r="B353" s="10"/>
      <c r="C353" s="36"/>
      <c r="D353" s="12"/>
      <c r="E353" s="10"/>
      <c r="F353" s="10"/>
      <c r="G353" s="10"/>
      <c r="H353" s="10"/>
      <c r="I353" s="10"/>
      <c r="J353" s="10"/>
      <c r="K353" s="10"/>
    </row>
    <row r="354" spans="1:11" x14ac:dyDescent="0.25">
      <c r="A354" t="s">
        <v>123</v>
      </c>
      <c r="B354" t="s">
        <v>124</v>
      </c>
      <c r="C354" s="32" t="s">
        <v>425</v>
      </c>
      <c r="D354" t="s">
        <v>284</v>
      </c>
      <c r="E354" s="1">
        <v>66000</v>
      </c>
      <c r="F354" s="1">
        <f>E354*0.0287</f>
        <v>1894.2</v>
      </c>
      <c r="G354" s="1">
        <v>4615.76</v>
      </c>
      <c r="H354" s="1">
        <f>E354*0.0304</f>
        <v>2006.4</v>
      </c>
      <c r="I354" s="1">
        <v>377.5</v>
      </c>
      <c r="J354" s="1">
        <f t="shared" ref="J354" si="125">F354+G354+H354+I354</f>
        <v>8893.86</v>
      </c>
      <c r="K354" s="1">
        <f t="shared" ref="K354" si="126">E354-J354</f>
        <v>57106.14</v>
      </c>
    </row>
    <row r="355" spans="1:11" x14ac:dyDescent="0.25">
      <c r="A355" t="s">
        <v>125</v>
      </c>
      <c r="B355" t="s">
        <v>252</v>
      </c>
      <c r="C355" s="32" t="s">
        <v>425</v>
      </c>
      <c r="D355" t="s">
        <v>284</v>
      </c>
      <c r="E355" s="1">
        <v>66000</v>
      </c>
      <c r="F355" s="1">
        <f t="shared" ref="F355" si="127">E355*0.0287</f>
        <v>1894.2</v>
      </c>
      <c r="G355" s="1">
        <v>4377.7299999999996</v>
      </c>
      <c r="H355" s="1">
        <f t="shared" ref="H355:H356" si="128">E355*0.0304</f>
        <v>2006.4</v>
      </c>
      <c r="I355" s="1">
        <v>1627.62</v>
      </c>
      <c r="J355" s="1">
        <v>9873.9500000000007</v>
      </c>
      <c r="K355" s="1">
        <v>56126.05</v>
      </c>
    </row>
    <row r="356" spans="1:11" x14ac:dyDescent="0.25">
      <c r="A356" t="s">
        <v>126</v>
      </c>
      <c r="B356" t="s">
        <v>127</v>
      </c>
      <c r="C356" s="32" t="s">
        <v>426</v>
      </c>
      <c r="D356" t="s">
        <v>284</v>
      </c>
      <c r="E356" s="1">
        <v>60000</v>
      </c>
      <c r="F356" s="1">
        <v>1722</v>
      </c>
      <c r="G356" s="1">
        <v>3486.68</v>
      </c>
      <c r="H356" s="1">
        <f t="shared" si="128"/>
        <v>1824</v>
      </c>
      <c r="I356" s="1">
        <v>195</v>
      </c>
      <c r="J356" s="1">
        <v>7227.68</v>
      </c>
      <c r="K356" s="1">
        <v>52772.32</v>
      </c>
    </row>
    <row r="357" spans="1:11" x14ac:dyDescent="0.25">
      <c r="A357" t="s">
        <v>370</v>
      </c>
      <c r="B357" t="s">
        <v>17</v>
      </c>
      <c r="C357" s="32" t="s">
        <v>425</v>
      </c>
      <c r="D357" t="s">
        <v>286</v>
      </c>
      <c r="E357" s="1">
        <v>90000</v>
      </c>
      <c r="F357" s="1">
        <f t="shared" ref="F357" si="129">E357*0.0287</f>
        <v>2583</v>
      </c>
      <c r="G357" s="1">
        <v>9753.1200000000008</v>
      </c>
      <c r="H357" s="1">
        <f t="shared" ref="H357" si="130">E357*0.0304</f>
        <v>2736</v>
      </c>
      <c r="I357" s="1">
        <v>277.5</v>
      </c>
      <c r="J357" s="1">
        <f t="shared" ref="J357" si="131">F357+G357+H357+I357</f>
        <v>15349.62</v>
      </c>
      <c r="K357" s="1">
        <f t="shared" ref="K357" si="132">E357-J357</f>
        <v>74650.38</v>
      </c>
    </row>
    <row r="358" spans="1:11" x14ac:dyDescent="0.25">
      <c r="A358" t="s">
        <v>372</v>
      </c>
      <c r="B358" t="s">
        <v>124</v>
      </c>
      <c r="C358" s="32" t="s">
        <v>425</v>
      </c>
      <c r="D358" t="s">
        <v>286</v>
      </c>
      <c r="E358" s="1">
        <v>60000</v>
      </c>
      <c r="F358" s="1">
        <v>1291.5</v>
      </c>
      <c r="G358" s="1">
        <v>1148.33</v>
      </c>
      <c r="H358" s="1">
        <v>1368</v>
      </c>
      <c r="I358" s="1">
        <v>25</v>
      </c>
      <c r="J358" s="1">
        <v>7057.68</v>
      </c>
      <c r="K358" s="1">
        <v>52942.32</v>
      </c>
    </row>
    <row r="359" spans="1:11" x14ac:dyDescent="0.25">
      <c r="A359" s="3" t="s">
        <v>13</v>
      </c>
      <c r="B359" s="3">
        <v>5</v>
      </c>
      <c r="C359" s="34"/>
      <c r="D359" s="3"/>
      <c r="E359" s="4">
        <f>SUM(E354:E358)</f>
        <v>342000</v>
      </c>
      <c r="F359" s="4">
        <f>SUM(F354:F358)</f>
        <v>9384.9</v>
      </c>
      <c r="G359" s="4">
        <f>SUM(G354:G358)</f>
        <v>23381.62</v>
      </c>
      <c r="H359" s="4">
        <f>SUM(H354:H358)</f>
        <v>9940.7999999999993</v>
      </c>
      <c r="I359" s="4">
        <f>SUM(I354:I358)</f>
        <v>2502.62</v>
      </c>
      <c r="J359" s="4">
        <f>SUM(J354:J358)</f>
        <v>48402.79</v>
      </c>
      <c r="K359" s="4">
        <f>SUM(K354:K358)</f>
        <v>293597.21000000002</v>
      </c>
    </row>
    <row r="361" spans="1:11" x14ac:dyDescent="0.25">
      <c r="A361" s="10" t="s">
        <v>128</v>
      </c>
      <c r="B361" s="10"/>
      <c r="C361" s="36"/>
      <c r="D361" s="12"/>
      <c r="E361" s="10"/>
      <c r="F361" s="10"/>
      <c r="G361" s="10"/>
      <c r="H361" s="10"/>
      <c r="I361" s="10"/>
      <c r="J361" s="10"/>
      <c r="K361" s="10"/>
    </row>
    <row r="362" spans="1:11" x14ac:dyDescent="0.25">
      <c r="A362" t="s">
        <v>129</v>
      </c>
      <c r="B362" t="s">
        <v>244</v>
      </c>
      <c r="C362" s="32" t="s">
        <v>425</v>
      </c>
      <c r="D362" t="s">
        <v>284</v>
      </c>
      <c r="E362" s="1">
        <v>41000</v>
      </c>
      <c r="F362" s="1">
        <f>E362*0.0287</f>
        <v>1176.7</v>
      </c>
      <c r="G362" s="1">
        <v>583.79</v>
      </c>
      <c r="H362" s="1">
        <f>E362*0.0304</f>
        <v>1246.4000000000001</v>
      </c>
      <c r="I362" s="1">
        <v>377.5</v>
      </c>
      <c r="J362" s="1">
        <f t="shared" ref="J362:J364" si="133">F362+G362+H362+I362</f>
        <v>3384.39</v>
      </c>
      <c r="K362" s="1">
        <f t="shared" ref="K362:K364" si="134">E362-J362</f>
        <v>37615.61</v>
      </c>
    </row>
    <row r="363" spans="1:11" x14ac:dyDescent="0.25">
      <c r="A363" t="s">
        <v>131</v>
      </c>
      <c r="B363" t="s">
        <v>245</v>
      </c>
      <c r="C363" s="32" t="s">
        <v>426</v>
      </c>
      <c r="D363" t="s">
        <v>284</v>
      </c>
      <c r="E363" s="1">
        <v>41000</v>
      </c>
      <c r="F363" s="1">
        <f t="shared" ref="F363:F364" si="135">E363*0.0287</f>
        <v>1176.7</v>
      </c>
      <c r="G363" s="1">
        <v>583.79</v>
      </c>
      <c r="H363" s="1">
        <f t="shared" ref="H363:H365" si="136">E363*0.0304</f>
        <v>1246.4000000000001</v>
      </c>
      <c r="I363" s="1">
        <v>307</v>
      </c>
      <c r="J363" s="1">
        <f t="shared" si="133"/>
        <v>3313.89</v>
      </c>
      <c r="K363" s="1">
        <f t="shared" si="134"/>
        <v>37686.11</v>
      </c>
    </row>
    <row r="364" spans="1:11" x14ac:dyDescent="0.25">
      <c r="A364" t="s">
        <v>132</v>
      </c>
      <c r="B364" t="s">
        <v>245</v>
      </c>
      <c r="C364" s="32" t="s">
        <v>426</v>
      </c>
      <c r="D364" t="s">
        <v>284</v>
      </c>
      <c r="E364" s="1">
        <v>41000</v>
      </c>
      <c r="F364" s="1">
        <f t="shared" si="135"/>
        <v>1176.7</v>
      </c>
      <c r="G364" s="1">
        <v>583.79</v>
      </c>
      <c r="H364" s="1">
        <f t="shared" si="136"/>
        <v>1246.4000000000001</v>
      </c>
      <c r="I364" s="1">
        <v>25</v>
      </c>
      <c r="J364" s="1">
        <f t="shared" si="133"/>
        <v>3031.89</v>
      </c>
      <c r="K364" s="1">
        <f t="shared" si="134"/>
        <v>37968.11</v>
      </c>
    </row>
    <row r="365" spans="1:11" x14ac:dyDescent="0.25">
      <c r="A365" t="s">
        <v>513</v>
      </c>
      <c r="B365" t="s">
        <v>104</v>
      </c>
      <c r="C365" s="32" t="s">
        <v>426</v>
      </c>
      <c r="D365" t="s">
        <v>286</v>
      </c>
      <c r="E365" s="1">
        <v>41000</v>
      </c>
      <c r="G365" s="1">
        <v>583.79</v>
      </c>
      <c r="H365" s="1">
        <f t="shared" si="136"/>
        <v>1246.4000000000001</v>
      </c>
      <c r="I365" s="1">
        <v>727</v>
      </c>
      <c r="J365" s="1">
        <v>3733.89</v>
      </c>
      <c r="K365" s="1">
        <v>37266.11</v>
      </c>
    </row>
    <row r="366" spans="1:11" x14ac:dyDescent="0.25">
      <c r="A366" s="3" t="s">
        <v>13</v>
      </c>
      <c r="B366" s="3">
        <v>4</v>
      </c>
      <c r="C366" s="34"/>
      <c r="D366" s="3"/>
      <c r="E366" s="4">
        <f>SUM(E362:E365)</f>
        <v>164000</v>
      </c>
      <c r="F366" s="4">
        <f>SUM(F362:F364)</f>
        <v>3530.1</v>
      </c>
      <c r="G366" s="4">
        <f>SUM(G362:G364)+G365</f>
        <v>2335.16</v>
      </c>
      <c r="H366" s="4">
        <f>SUM(H362:H364)+H365</f>
        <v>4985.6000000000004</v>
      </c>
      <c r="I366" s="4">
        <f>SUM(I362:I365)</f>
        <v>1436.5</v>
      </c>
      <c r="J366" s="4">
        <f>SUM(J362:J364)+J365</f>
        <v>13464.06</v>
      </c>
      <c r="K366" s="4">
        <f>SUM(K362:K364)+K365</f>
        <v>150535.94</v>
      </c>
    </row>
    <row r="367" spans="1:11" s="5" customFormat="1" x14ac:dyDescent="0.25">
      <c r="C367" s="39"/>
      <c r="E367" s="30"/>
      <c r="F367" s="30"/>
      <c r="G367" s="30"/>
      <c r="H367" s="30"/>
      <c r="I367" s="30"/>
      <c r="J367" s="30"/>
      <c r="K367" s="30"/>
    </row>
    <row r="368" spans="1:11" x14ac:dyDescent="0.25">
      <c r="A368" s="6" t="s">
        <v>413</v>
      </c>
      <c r="B368" s="5"/>
      <c r="C368" s="39"/>
      <c r="D368" s="5"/>
      <c r="E368" s="30"/>
      <c r="F368" s="30"/>
      <c r="G368" s="30"/>
      <c r="H368" s="30"/>
      <c r="I368" s="30"/>
      <c r="J368" s="30"/>
      <c r="K368" s="30"/>
    </row>
    <row r="369" spans="1:86" ht="17.25" customHeight="1" x14ac:dyDescent="0.25">
      <c r="A369" s="61" t="s">
        <v>519</v>
      </c>
      <c r="B369" s="5" t="s">
        <v>12</v>
      </c>
      <c r="C369" s="39" t="s">
        <v>425</v>
      </c>
      <c r="D369" s="5" t="s">
        <v>284</v>
      </c>
      <c r="E369" s="30">
        <v>165000</v>
      </c>
      <c r="F369" s="30"/>
      <c r="G369" s="30">
        <v>27413.040000000001</v>
      </c>
      <c r="H369" s="30">
        <v>4943.8</v>
      </c>
      <c r="I369" s="30">
        <v>4675</v>
      </c>
      <c r="J369" s="30">
        <v>41767.339999999997</v>
      </c>
      <c r="K369" s="30">
        <v>123232.66</v>
      </c>
    </row>
    <row r="370" spans="1:86" s="83" customFormat="1" ht="16.5" customHeight="1" x14ac:dyDescent="0.25">
      <c r="A370" s="5" t="s">
        <v>169</v>
      </c>
      <c r="B370" s="5" t="s">
        <v>390</v>
      </c>
      <c r="C370" s="39" t="s">
        <v>426</v>
      </c>
      <c r="D370" s="5" t="s">
        <v>284</v>
      </c>
      <c r="E370" s="30">
        <v>44000</v>
      </c>
      <c r="F370" s="30">
        <f t="shared" ref="F370" si="137">E370*0.0287</f>
        <v>1262.8</v>
      </c>
      <c r="G370" s="30">
        <v>1007.19</v>
      </c>
      <c r="H370" s="30">
        <f t="shared" ref="H370" si="138">E370*0.0304</f>
        <v>1337.6</v>
      </c>
      <c r="I370" s="30">
        <v>377.5</v>
      </c>
      <c r="J370" s="30">
        <v>3732.59</v>
      </c>
      <c r="K370" s="30">
        <f t="shared" ref="K370" si="139">E370-J370</f>
        <v>40267.410000000003</v>
      </c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  <c r="AB370" s="5"/>
      <c r="AC370" s="5"/>
      <c r="AD370" s="5"/>
      <c r="AE370" s="5"/>
      <c r="AF370" s="5"/>
      <c r="AG370" s="5"/>
      <c r="AH370" s="5"/>
      <c r="AI370" s="5"/>
      <c r="AJ370" s="5"/>
      <c r="AK370" s="5"/>
      <c r="AL370" s="5"/>
      <c r="AM370" s="5"/>
      <c r="AN370" s="5"/>
      <c r="AO370" s="5"/>
      <c r="AP370" s="5"/>
      <c r="AQ370" s="5"/>
      <c r="AR370" s="5"/>
      <c r="AS370" s="5"/>
      <c r="AT370" s="5"/>
      <c r="AU370" s="5"/>
      <c r="AV370" s="5"/>
      <c r="AW370" s="5"/>
      <c r="AX370" s="5"/>
      <c r="AY370" s="5"/>
      <c r="AZ370" s="5"/>
      <c r="BA370" s="5"/>
      <c r="BB370" s="5"/>
      <c r="BC370" s="5"/>
      <c r="BD370" s="5"/>
      <c r="BE370" s="5"/>
      <c r="BF370" s="5"/>
      <c r="BG370" s="5"/>
      <c r="BH370" s="5"/>
      <c r="BI370" s="5"/>
      <c r="BJ370" s="5"/>
      <c r="BK370" s="5"/>
      <c r="BL370" s="5"/>
      <c r="BM370" s="5"/>
      <c r="BN370" s="5"/>
      <c r="BO370" s="5"/>
      <c r="BP370" s="5"/>
      <c r="BQ370" s="5"/>
      <c r="BR370" s="5"/>
      <c r="BS370" s="5"/>
      <c r="BT370" s="5"/>
      <c r="BU370" s="5"/>
      <c r="BV370" s="5"/>
      <c r="BW370" s="5"/>
      <c r="BX370" s="5"/>
      <c r="BY370" s="5"/>
      <c r="BZ370" s="5"/>
      <c r="CA370" s="5"/>
      <c r="CB370" s="5"/>
      <c r="CC370" s="5"/>
      <c r="CD370" s="5"/>
      <c r="CE370" s="5"/>
      <c r="CF370" s="5"/>
      <c r="CG370" s="5"/>
      <c r="CH370" s="5"/>
    </row>
    <row r="371" spans="1:86" s="83" customFormat="1" x14ac:dyDescent="0.25">
      <c r="A371" s="5" t="s">
        <v>178</v>
      </c>
      <c r="B371" s="5" t="s">
        <v>21</v>
      </c>
      <c r="C371" s="39" t="s">
        <v>425</v>
      </c>
      <c r="D371" s="5" t="s">
        <v>284</v>
      </c>
      <c r="E371" s="30">
        <v>32000</v>
      </c>
      <c r="F371" s="30">
        <f>E371*0.0287</f>
        <v>918.4</v>
      </c>
      <c r="G371" s="30">
        <v>0</v>
      </c>
      <c r="H371" s="30">
        <f>E371*0.0304</f>
        <v>972.8</v>
      </c>
      <c r="I371" s="30">
        <v>125</v>
      </c>
      <c r="J371" s="30">
        <f>F371+G371+H371+I371</f>
        <v>2016.2</v>
      </c>
      <c r="K371" s="30">
        <f>E371-J371</f>
        <v>29983.8</v>
      </c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  <c r="AB371" s="5"/>
      <c r="AC371" s="5"/>
      <c r="AD371" s="5"/>
      <c r="AE371" s="5"/>
      <c r="AF371" s="5"/>
      <c r="AG371" s="5"/>
      <c r="AH371" s="5"/>
      <c r="AI371" s="5"/>
      <c r="AJ371" s="5"/>
      <c r="AK371" s="5"/>
      <c r="AL371" s="5"/>
      <c r="AM371" s="5"/>
      <c r="AN371" s="5"/>
      <c r="AO371" s="5"/>
      <c r="AP371" s="5"/>
      <c r="AQ371" s="5"/>
      <c r="AR371" s="5"/>
      <c r="AS371" s="5"/>
      <c r="AT371" s="5"/>
      <c r="AU371" s="5"/>
      <c r="AV371" s="5"/>
      <c r="AW371" s="5"/>
      <c r="AX371" s="5"/>
      <c r="AY371" s="5"/>
      <c r="AZ371" s="5"/>
      <c r="BA371" s="5"/>
      <c r="BB371" s="5"/>
      <c r="BC371" s="5"/>
      <c r="BD371" s="5"/>
      <c r="BE371" s="5"/>
      <c r="BF371" s="5"/>
      <c r="BG371" s="5"/>
      <c r="BH371" s="5"/>
      <c r="BI371" s="5"/>
      <c r="BJ371" s="5"/>
      <c r="BK371" s="5"/>
      <c r="BL371" s="5"/>
      <c r="BM371" s="5"/>
      <c r="BN371" s="5"/>
      <c r="BO371" s="5"/>
      <c r="BP371" s="5"/>
      <c r="BQ371" s="5"/>
      <c r="BR371" s="5"/>
      <c r="BS371" s="5"/>
      <c r="BT371" s="5"/>
      <c r="BU371" s="5"/>
      <c r="BV371" s="5"/>
      <c r="BW371" s="5"/>
      <c r="BX371" s="5"/>
      <c r="BY371" s="5"/>
      <c r="BZ371" s="5"/>
      <c r="CA371" s="5"/>
      <c r="CB371" s="5"/>
      <c r="CC371" s="5"/>
      <c r="CD371" s="5"/>
      <c r="CE371" s="5"/>
      <c r="CF371" s="5"/>
      <c r="CG371" s="5"/>
      <c r="CH371" s="5"/>
    </row>
    <row r="372" spans="1:86" s="83" customFormat="1" x14ac:dyDescent="0.25">
      <c r="A372" s="5" t="s">
        <v>111</v>
      </c>
      <c r="B372" s="5" t="s">
        <v>445</v>
      </c>
      <c r="C372" s="39" t="s">
        <v>425</v>
      </c>
      <c r="D372" s="5" t="s">
        <v>284</v>
      </c>
      <c r="E372" s="30">
        <v>61000</v>
      </c>
      <c r="F372" s="30">
        <v>1750</v>
      </c>
      <c r="G372" s="30">
        <v>3674.86</v>
      </c>
      <c r="H372" s="30">
        <v>1854.4</v>
      </c>
      <c r="I372" s="30">
        <v>1161.67</v>
      </c>
      <c r="J372" s="30">
        <v>7474.96</v>
      </c>
      <c r="K372" s="30">
        <v>53525.04</v>
      </c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  <c r="AB372" s="5"/>
      <c r="AC372" s="5"/>
      <c r="AD372" s="5"/>
      <c r="AE372" s="5"/>
      <c r="AF372" s="5"/>
      <c r="AG372" s="5"/>
      <c r="AH372" s="5"/>
      <c r="AI372" s="5"/>
      <c r="AJ372" s="5"/>
      <c r="AK372" s="5"/>
      <c r="AL372" s="5"/>
      <c r="AM372" s="5"/>
      <c r="AN372" s="5"/>
      <c r="AO372" s="5"/>
      <c r="AP372" s="5"/>
      <c r="AQ372" s="5"/>
      <c r="AR372" s="5"/>
      <c r="AS372" s="5"/>
      <c r="AT372" s="5"/>
      <c r="AU372" s="5"/>
      <c r="AV372" s="5"/>
      <c r="AW372" s="5"/>
      <c r="AX372" s="5"/>
      <c r="AY372" s="5"/>
      <c r="AZ372" s="5"/>
      <c r="BA372" s="5"/>
      <c r="BB372" s="5"/>
      <c r="BC372" s="5"/>
      <c r="BD372" s="5"/>
      <c r="BE372" s="5"/>
      <c r="BF372" s="5"/>
      <c r="BG372" s="5"/>
      <c r="BH372" s="5"/>
      <c r="BI372" s="5"/>
      <c r="BJ372" s="5"/>
      <c r="BK372" s="5"/>
      <c r="BL372" s="5"/>
      <c r="BM372" s="5"/>
      <c r="BN372" s="5"/>
      <c r="BO372" s="5"/>
      <c r="BP372" s="5"/>
      <c r="BQ372" s="5"/>
      <c r="BR372" s="5"/>
      <c r="BS372" s="5"/>
      <c r="BT372" s="5"/>
      <c r="BU372" s="5"/>
      <c r="BV372" s="5"/>
      <c r="BW372" s="5"/>
      <c r="BX372" s="5"/>
      <c r="BY372" s="5"/>
      <c r="BZ372" s="5"/>
      <c r="CA372" s="5"/>
      <c r="CB372" s="5"/>
      <c r="CC372" s="5"/>
      <c r="CD372" s="5"/>
      <c r="CE372" s="5"/>
      <c r="CF372" s="5"/>
      <c r="CG372" s="5"/>
      <c r="CH372" s="5"/>
    </row>
    <row r="373" spans="1:86" s="82" customFormat="1" x14ac:dyDescent="0.25">
      <c r="A373" s="65" t="s">
        <v>13</v>
      </c>
      <c r="B373" s="65">
        <v>4</v>
      </c>
      <c r="C373" s="66"/>
      <c r="D373" s="65"/>
      <c r="E373" s="67">
        <f>SUM(E370:E371)+E372+E369</f>
        <v>302000</v>
      </c>
      <c r="F373" s="67">
        <f>SUM(F370:F371)+F372</f>
        <v>3931.2</v>
      </c>
      <c r="G373" s="67">
        <f>SUM(G370:G371)+G372+G369</f>
        <v>32095.09</v>
      </c>
      <c r="H373" s="67">
        <f>SUM(H370:H371)+H372+H369</f>
        <v>9108.6</v>
      </c>
      <c r="I373" s="67">
        <f>SUM(I370:I371)+I372+I369</f>
        <v>6339.17</v>
      </c>
      <c r="J373" s="67">
        <f>SUM(J370:J371)+J372+J369</f>
        <v>54991.09</v>
      </c>
      <c r="K373" s="67">
        <f>SUM(K370:K371)+K372+K369</f>
        <v>247008.91</v>
      </c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</row>
    <row r="374" spans="1:86" s="83" customFormat="1" x14ac:dyDescent="0.25">
      <c r="A374" s="5"/>
      <c r="B374" s="5"/>
      <c r="C374" s="39"/>
      <c r="D374" s="5"/>
      <c r="E374" s="30"/>
      <c r="F374" s="30"/>
      <c r="G374" s="30"/>
      <c r="H374" s="30"/>
      <c r="I374" s="30"/>
      <c r="J374" s="30"/>
      <c r="K374" s="30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  <c r="AB374" s="5"/>
      <c r="AC374" s="5"/>
      <c r="AD374" s="5"/>
      <c r="AE374" s="5"/>
      <c r="AF374" s="5"/>
      <c r="AG374" s="5"/>
      <c r="AH374" s="5"/>
      <c r="AI374" s="5"/>
      <c r="AJ374" s="5"/>
      <c r="AK374" s="5"/>
      <c r="AL374" s="5"/>
      <c r="AM374" s="5"/>
      <c r="AN374" s="5"/>
      <c r="AO374" s="5"/>
      <c r="AP374" s="5"/>
      <c r="AQ374" s="5"/>
      <c r="AR374" s="5"/>
      <c r="AS374" s="5"/>
      <c r="AT374" s="5"/>
      <c r="AU374" s="5"/>
      <c r="AV374" s="5"/>
      <c r="AW374" s="5"/>
      <c r="AX374" s="5"/>
      <c r="AY374" s="5"/>
      <c r="AZ374" s="5"/>
      <c r="BA374" s="5"/>
      <c r="BB374" s="5"/>
      <c r="BC374" s="5"/>
      <c r="BD374" s="5"/>
      <c r="BE374" s="5"/>
      <c r="BF374" s="5"/>
      <c r="BG374" s="5"/>
      <c r="BH374" s="5"/>
      <c r="BI374" s="5"/>
      <c r="BJ374" s="5"/>
      <c r="BK374" s="5"/>
      <c r="BL374" s="5"/>
      <c r="BM374" s="5"/>
      <c r="BN374" s="5"/>
      <c r="BO374" s="5"/>
      <c r="BP374" s="5"/>
      <c r="BQ374" s="5"/>
      <c r="BR374" s="5"/>
      <c r="BS374" s="5"/>
      <c r="BT374" s="5"/>
      <c r="BU374" s="5"/>
      <c r="BV374" s="5"/>
      <c r="BW374" s="5"/>
      <c r="BX374" s="5"/>
      <c r="BY374" s="5"/>
      <c r="BZ374" s="5"/>
      <c r="CA374" s="5"/>
      <c r="CB374" s="5"/>
      <c r="CC374" s="5"/>
      <c r="CD374" s="5"/>
      <c r="CE374" s="5"/>
      <c r="CF374" s="5"/>
      <c r="CG374" s="5"/>
      <c r="CH374" s="5"/>
    </row>
    <row r="375" spans="1:86" s="83" customFormat="1" x14ac:dyDescent="0.25">
      <c r="A375" s="6" t="s">
        <v>414</v>
      </c>
      <c r="B375" s="5"/>
      <c r="C375" s="39"/>
      <c r="D375" s="5"/>
      <c r="E375" s="30"/>
      <c r="F375" s="30"/>
      <c r="G375" s="30"/>
      <c r="H375" s="30"/>
      <c r="I375" s="30"/>
      <c r="J375" s="30"/>
      <c r="K375" s="30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  <c r="AB375" s="5"/>
      <c r="AC375" s="5"/>
      <c r="AD375" s="5"/>
      <c r="AE375" s="5"/>
      <c r="AF375" s="5"/>
      <c r="AG375" s="5"/>
      <c r="AH375" s="5"/>
      <c r="AI375" s="5"/>
      <c r="AJ375" s="5"/>
      <c r="AK375" s="5"/>
      <c r="AL375" s="5"/>
      <c r="AM375" s="5"/>
      <c r="AN375" s="5"/>
      <c r="AO375" s="5"/>
      <c r="AP375" s="5"/>
      <c r="AQ375" s="5"/>
      <c r="AR375" s="5"/>
      <c r="AS375" s="5"/>
      <c r="AT375" s="5"/>
      <c r="AU375" s="5"/>
      <c r="AV375" s="5"/>
      <c r="AW375" s="5"/>
      <c r="AX375" s="5"/>
      <c r="AY375" s="5"/>
      <c r="AZ375" s="5"/>
      <c r="BA375" s="5"/>
      <c r="BB375" s="5"/>
      <c r="BC375" s="5"/>
      <c r="BD375" s="5"/>
      <c r="BE375" s="5"/>
      <c r="BF375" s="5"/>
      <c r="BG375" s="5"/>
      <c r="BH375" s="5"/>
      <c r="BI375" s="5"/>
      <c r="BJ375" s="5"/>
      <c r="BK375" s="5"/>
      <c r="BL375" s="5"/>
      <c r="BM375" s="5"/>
      <c r="BN375" s="5"/>
      <c r="BO375" s="5"/>
      <c r="BP375" s="5"/>
      <c r="BQ375" s="5"/>
      <c r="BR375" s="5"/>
      <c r="BS375" s="5"/>
      <c r="BT375" s="5"/>
      <c r="BU375" s="5"/>
      <c r="BV375" s="5"/>
      <c r="BW375" s="5"/>
      <c r="BX375" s="5"/>
      <c r="BY375" s="5"/>
      <c r="BZ375" s="5"/>
      <c r="CA375" s="5"/>
      <c r="CB375" s="5"/>
      <c r="CC375" s="5"/>
      <c r="CD375" s="5"/>
      <c r="CE375" s="5"/>
      <c r="CF375" s="5"/>
      <c r="CG375" s="5"/>
      <c r="CH375" s="5"/>
    </row>
    <row r="376" spans="1:86" s="83" customFormat="1" x14ac:dyDescent="0.25">
      <c r="A376" s="5" t="s">
        <v>160</v>
      </c>
      <c r="B376" s="5" t="s">
        <v>17</v>
      </c>
      <c r="C376" s="39" t="s">
        <v>426</v>
      </c>
      <c r="D376" s="5" t="s">
        <v>284</v>
      </c>
      <c r="E376" s="30">
        <v>96000</v>
      </c>
      <c r="F376" s="30">
        <f>E376*0.0287</f>
        <v>2755.2</v>
      </c>
      <c r="G376" s="30">
        <v>11164.47</v>
      </c>
      <c r="H376" s="30">
        <f>E376*0.0304</f>
        <v>2918.4</v>
      </c>
      <c r="I376" s="30">
        <v>25</v>
      </c>
      <c r="J376" s="30">
        <f>F376+G376+H376+I376</f>
        <v>16863.07</v>
      </c>
      <c r="K376" s="30">
        <f>E376-J376</f>
        <v>79136.929999999993</v>
      </c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  <c r="AB376" s="5"/>
      <c r="AC376" s="5"/>
      <c r="AD376" s="5"/>
      <c r="AE376" s="5"/>
      <c r="AF376" s="5"/>
      <c r="AG376" s="5"/>
      <c r="AH376" s="5"/>
      <c r="AI376" s="5"/>
      <c r="AJ376" s="5"/>
      <c r="AK376" s="5"/>
      <c r="AL376" s="5"/>
      <c r="AM376" s="5"/>
      <c r="AN376" s="5"/>
      <c r="AO376" s="5"/>
      <c r="AP376" s="5"/>
      <c r="AQ376" s="5"/>
      <c r="AR376" s="5"/>
      <c r="AS376" s="5"/>
      <c r="AT376" s="5"/>
      <c r="AU376" s="5"/>
      <c r="AV376" s="5"/>
      <c r="AW376" s="5"/>
      <c r="AX376" s="5"/>
      <c r="AY376" s="5"/>
      <c r="AZ376" s="5"/>
      <c r="BA376" s="5"/>
      <c r="BB376" s="5"/>
      <c r="BC376" s="5"/>
      <c r="BD376" s="5"/>
      <c r="BE376" s="5"/>
      <c r="BF376" s="5"/>
      <c r="BG376" s="5"/>
      <c r="BH376" s="5"/>
      <c r="BI376" s="5"/>
      <c r="BJ376" s="5"/>
      <c r="BK376" s="5"/>
      <c r="BL376" s="5"/>
      <c r="BM376" s="5"/>
      <c r="BN376" s="5"/>
      <c r="BO376" s="5"/>
      <c r="BP376" s="5"/>
      <c r="BQ376" s="5"/>
      <c r="BR376" s="5"/>
      <c r="BS376" s="5"/>
      <c r="BT376" s="5"/>
      <c r="BU376" s="5"/>
      <c r="BV376" s="5"/>
      <c r="BW376" s="5"/>
      <c r="BX376" s="5"/>
      <c r="BY376" s="5"/>
      <c r="BZ376" s="5"/>
      <c r="CA376" s="5"/>
      <c r="CB376" s="5"/>
      <c r="CC376" s="5"/>
      <c r="CD376" s="5"/>
      <c r="CE376" s="5"/>
      <c r="CF376" s="5"/>
      <c r="CG376" s="5"/>
      <c r="CH376" s="5"/>
    </row>
    <row r="377" spans="1:86" s="83" customFormat="1" x14ac:dyDescent="0.25">
      <c r="A377" s="5" t="s">
        <v>446</v>
      </c>
      <c r="B377" s="5" t="s">
        <v>447</v>
      </c>
      <c r="C377" s="39" t="s">
        <v>426</v>
      </c>
      <c r="D377" s="5" t="s">
        <v>286</v>
      </c>
      <c r="E377" s="30">
        <v>44000</v>
      </c>
      <c r="F377" s="30">
        <v>1262.8</v>
      </c>
      <c r="G377" s="30">
        <v>1007.19</v>
      </c>
      <c r="H377" s="30">
        <v>1337.6</v>
      </c>
      <c r="I377" s="30">
        <v>187</v>
      </c>
      <c r="J377" s="30">
        <v>3794.59</v>
      </c>
      <c r="K377" s="30">
        <v>40205.410000000003</v>
      </c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  <c r="AB377" s="5"/>
      <c r="AC377" s="5"/>
      <c r="AD377" s="5"/>
      <c r="AE377" s="5"/>
      <c r="AF377" s="5"/>
      <c r="AG377" s="5"/>
      <c r="AH377" s="5"/>
      <c r="AI377" s="5"/>
      <c r="AJ377" s="5"/>
      <c r="AK377" s="5"/>
      <c r="AL377" s="5"/>
      <c r="AM377" s="5"/>
      <c r="AN377" s="5"/>
      <c r="AO377" s="5"/>
      <c r="AP377" s="5"/>
      <c r="AQ377" s="5"/>
      <c r="AR377" s="5"/>
      <c r="AS377" s="5"/>
      <c r="AT377" s="5"/>
      <c r="AU377" s="5"/>
      <c r="AV377" s="5"/>
      <c r="AW377" s="5"/>
      <c r="AX377" s="5"/>
      <c r="AY377" s="5"/>
      <c r="AZ377" s="5"/>
      <c r="BA377" s="5"/>
      <c r="BB377" s="5"/>
      <c r="BC377" s="5"/>
      <c r="BD377" s="5"/>
      <c r="BE377" s="5"/>
      <c r="BF377" s="5"/>
      <c r="BG377" s="5"/>
      <c r="BH377" s="5"/>
      <c r="BI377" s="5"/>
      <c r="BJ377" s="5"/>
      <c r="BK377" s="5"/>
      <c r="BL377" s="5"/>
      <c r="BM377" s="5"/>
      <c r="BN377" s="5"/>
      <c r="BO377" s="5"/>
      <c r="BP377" s="5"/>
      <c r="BQ377" s="5"/>
      <c r="BR377" s="5"/>
      <c r="BS377" s="5"/>
      <c r="BT377" s="5"/>
      <c r="BU377" s="5"/>
      <c r="BV377" s="5"/>
      <c r="BW377" s="5"/>
      <c r="BX377" s="5"/>
      <c r="BY377" s="5"/>
      <c r="BZ377" s="5"/>
      <c r="CA377" s="5"/>
      <c r="CB377" s="5"/>
      <c r="CC377" s="5"/>
      <c r="CD377" s="5"/>
      <c r="CE377" s="5"/>
      <c r="CF377" s="5"/>
      <c r="CG377" s="5"/>
      <c r="CH377" s="5"/>
    </row>
    <row r="378" spans="1:86" s="83" customFormat="1" x14ac:dyDescent="0.25">
      <c r="A378" s="5" t="s">
        <v>448</v>
      </c>
      <c r="B378" s="5" t="s">
        <v>447</v>
      </c>
      <c r="C378" s="39" t="s">
        <v>425</v>
      </c>
      <c r="D378" s="5" t="s">
        <v>286</v>
      </c>
      <c r="E378" s="30">
        <v>44000</v>
      </c>
      <c r="F378" s="30">
        <v>1262.8</v>
      </c>
      <c r="G378" s="30">
        <v>1007.19</v>
      </c>
      <c r="H378" s="30">
        <v>1337.6</v>
      </c>
      <c r="I378" s="30">
        <v>25</v>
      </c>
      <c r="J378" s="30">
        <v>3632.59</v>
      </c>
      <c r="K378" s="30">
        <v>40367.410000000003</v>
      </c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  <c r="AB378" s="5"/>
      <c r="AC378" s="5"/>
      <c r="AD378" s="5"/>
      <c r="AE378" s="5"/>
      <c r="AF378" s="5"/>
      <c r="AG378" s="5"/>
      <c r="AH378" s="5"/>
      <c r="AI378" s="5"/>
      <c r="AJ378" s="5"/>
      <c r="AK378" s="5"/>
      <c r="AL378" s="5"/>
      <c r="AM378" s="5"/>
      <c r="AN378" s="5"/>
      <c r="AO378" s="5"/>
      <c r="AP378" s="5"/>
      <c r="AQ378" s="5"/>
      <c r="AR378" s="5"/>
      <c r="AS378" s="5"/>
      <c r="AT378" s="5"/>
      <c r="AU378" s="5"/>
      <c r="AV378" s="5"/>
      <c r="AW378" s="5"/>
      <c r="AX378" s="5"/>
      <c r="AY378" s="5"/>
      <c r="AZ378" s="5"/>
      <c r="BA378" s="5"/>
      <c r="BB378" s="5"/>
      <c r="BC378" s="5"/>
      <c r="BD378" s="5"/>
      <c r="BE378" s="5"/>
      <c r="BF378" s="5"/>
      <c r="BG378" s="5"/>
      <c r="BH378" s="5"/>
      <c r="BI378" s="5"/>
      <c r="BJ378" s="5"/>
      <c r="BK378" s="5"/>
      <c r="BL378" s="5"/>
      <c r="BM378" s="5"/>
      <c r="BN378" s="5"/>
      <c r="BO378" s="5"/>
      <c r="BP378" s="5"/>
      <c r="BQ378" s="5"/>
      <c r="BR378" s="5"/>
      <c r="BS378" s="5"/>
      <c r="BT378" s="5"/>
      <c r="BU378" s="5"/>
      <c r="BV378" s="5"/>
      <c r="BW378" s="5"/>
      <c r="BX378" s="5"/>
      <c r="BY378" s="5"/>
      <c r="BZ378" s="5"/>
      <c r="CA378" s="5"/>
      <c r="CB378" s="5"/>
      <c r="CC378" s="5"/>
      <c r="CD378" s="5"/>
      <c r="CE378" s="5"/>
      <c r="CF378" s="5"/>
      <c r="CG378" s="5"/>
      <c r="CH378" s="5"/>
    </row>
    <row r="379" spans="1:86" s="83" customFormat="1" x14ac:dyDescent="0.25">
      <c r="A379" s="5" t="s">
        <v>449</v>
      </c>
      <c r="B379" s="5" t="s">
        <v>243</v>
      </c>
      <c r="C379" s="39" t="s">
        <v>425</v>
      </c>
      <c r="D379" s="5" t="s">
        <v>286</v>
      </c>
      <c r="E379" s="30">
        <v>56000</v>
      </c>
      <c r="F379" s="30">
        <v>1607.2</v>
      </c>
      <c r="G379" s="30">
        <v>2733.96</v>
      </c>
      <c r="H379" s="30">
        <v>1702.4</v>
      </c>
      <c r="I379" s="30">
        <v>195</v>
      </c>
      <c r="J379" s="30">
        <v>6238.56</v>
      </c>
      <c r="K379" s="30">
        <v>49761.440000000002</v>
      </c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  <c r="AB379" s="5"/>
      <c r="AC379" s="5"/>
      <c r="AD379" s="5"/>
      <c r="AE379" s="5"/>
      <c r="AF379" s="5"/>
      <c r="AG379" s="5"/>
      <c r="AH379" s="5"/>
      <c r="AI379" s="5"/>
      <c r="AJ379" s="5"/>
      <c r="AK379" s="5"/>
      <c r="AL379" s="5"/>
      <c r="AM379" s="5"/>
      <c r="AN379" s="5"/>
      <c r="AO379" s="5"/>
      <c r="AP379" s="5"/>
      <c r="AQ379" s="5"/>
      <c r="AR379" s="5"/>
      <c r="AS379" s="5"/>
      <c r="AT379" s="5"/>
      <c r="AU379" s="5"/>
      <c r="AV379" s="5"/>
      <c r="AW379" s="5"/>
      <c r="AX379" s="5"/>
      <c r="AY379" s="5"/>
      <c r="AZ379" s="5"/>
      <c r="BA379" s="5"/>
      <c r="BB379" s="5"/>
      <c r="BC379" s="5"/>
      <c r="BD379" s="5"/>
      <c r="BE379" s="5"/>
      <c r="BF379" s="5"/>
      <c r="BG379" s="5"/>
      <c r="BH379" s="5"/>
      <c r="BI379" s="5"/>
      <c r="BJ379" s="5"/>
      <c r="BK379" s="5"/>
      <c r="BL379" s="5"/>
      <c r="BM379" s="5"/>
      <c r="BN379" s="5"/>
      <c r="BO379" s="5"/>
      <c r="BP379" s="5"/>
      <c r="BQ379" s="5"/>
      <c r="BR379" s="5"/>
      <c r="BS379" s="5"/>
      <c r="BT379" s="5"/>
      <c r="BU379" s="5"/>
      <c r="BV379" s="5"/>
      <c r="BW379" s="5"/>
      <c r="BX379" s="5"/>
      <c r="BY379" s="5"/>
      <c r="BZ379" s="5"/>
      <c r="CA379" s="5"/>
      <c r="CB379" s="5"/>
      <c r="CC379" s="5"/>
      <c r="CD379" s="5"/>
      <c r="CE379" s="5"/>
      <c r="CF379" s="5"/>
      <c r="CG379" s="5"/>
      <c r="CH379" s="5"/>
    </row>
    <row r="380" spans="1:86" s="83" customFormat="1" x14ac:dyDescent="0.25">
      <c r="A380" s="5" t="s">
        <v>161</v>
      </c>
      <c r="B380" s="5" t="s">
        <v>520</v>
      </c>
      <c r="C380" s="39" t="s">
        <v>425</v>
      </c>
      <c r="D380" s="5" t="s">
        <v>286</v>
      </c>
      <c r="E380" s="30">
        <v>31682.5</v>
      </c>
      <c r="F380" s="30"/>
      <c r="G380" s="30">
        <v>0</v>
      </c>
      <c r="H380" s="30">
        <v>963.15</v>
      </c>
      <c r="I380" s="30">
        <v>3117.74</v>
      </c>
      <c r="J380" s="30">
        <v>4990.18</v>
      </c>
      <c r="K380" s="30">
        <v>26692.32</v>
      </c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  <c r="AB380" s="5"/>
      <c r="AC380" s="5"/>
      <c r="AD380" s="5"/>
      <c r="AE380" s="5"/>
      <c r="AF380" s="5"/>
      <c r="AG380" s="5"/>
      <c r="AH380" s="5"/>
      <c r="AI380" s="5"/>
      <c r="AJ380" s="5"/>
      <c r="AK380" s="5"/>
      <c r="AL380" s="5"/>
      <c r="AM380" s="5"/>
      <c r="AN380" s="5"/>
      <c r="AO380" s="5"/>
      <c r="AP380" s="5"/>
      <c r="AQ380" s="5"/>
      <c r="AR380" s="5"/>
      <c r="AS380" s="5"/>
      <c r="AT380" s="5"/>
      <c r="AU380" s="5"/>
      <c r="AV380" s="5"/>
      <c r="AW380" s="5"/>
      <c r="AX380" s="5"/>
      <c r="AY380" s="5"/>
      <c r="AZ380" s="5"/>
      <c r="BA380" s="5"/>
      <c r="BB380" s="5"/>
      <c r="BC380" s="5"/>
      <c r="BD380" s="5"/>
      <c r="BE380" s="5"/>
      <c r="BF380" s="5"/>
      <c r="BG380" s="5"/>
      <c r="BH380" s="5"/>
      <c r="BI380" s="5"/>
      <c r="BJ380" s="5"/>
      <c r="BK380" s="5"/>
      <c r="BL380" s="5"/>
      <c r="BM380" s="5"/>
      <c r="BN380" s="5"/>
      <c r="BO380" s="5"/>
      <c r="BP380" s="5"/>
      <c r="BQ380" s="5"/>
      <c r="BR380" s="5"/>
      <c r="BS380" s="5"/>
      <c r="BT380" s="5"/>
      <c r="BU380" s="5"/>
      <c r="BV380" s="5"/>
      <c r="BW380" s="5"/>
      <c r="BX380" s="5"/>
      <c r="BY380" s="5"/>
      <c r="BZ380" s="5"/>
      <c r="CA380" s="5"/>
      <c r="CB380" s="5"/>
      <c r="CC380" s="5"/>
      <c r="CD380" s="5"/>
      <c r="CE380" s="5"/>
      <c r="CF380" s="5"/>
      <c r="CG380" s="5"/>
      <c r="CH380" s="5"/>
    </row>
    <row r="381" spans="1:86" s="83" customFormat="1" x14ac:dyDescent="0.25">
      <c r="A381" s="65" t="s">
        <v>13</v>
      </c>
      <c r="B381" s="65">
        <v>5</v>
      </c>
      <c r="C381" s="66"/>
      <c r="D381" s="65"/>
      <c r="E381" s="67">
        <f>SUM(E376)+E377+E378+E379+E380</f>
        <v>271682.5</v>
      </c>
      <c r="F381" s="67">
        <f>SUM(F376)+F377+F378+F379</f>
        <v>6888</v>
      </c>
      <c r="G381" s="67">
        <f>SUM(G376)+G377+G378+G379+G380</f>
        <v>15912.81</v>
      </c>
      <c r="H381" s="67">
        <f>SUM(H376)+H377+H378+H379+H380</f>
        <v>8259.15</v>
      </c>
      <c r="I381" s="67">
        <f>SUM(I376)+I377+I378+I379+I380</f>
        <v>3549.74</v>
      </c>
      <c r="J381" s="67">
        <f>SUM(J376)+J377+J378+J379+J380</f>
        <v>35518.99</v>
      </c>
      <c r="K381" s="67">
        <f>SUM(K376)+K377+K378+K379+K380</f>
        <v>236163.51</v>
      </c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  <c r="AB381" s="5"/>
      <c r="AC381" s="5"/>
      <c r="AD381" s="5"/>
      <c r="AE381" s="5"/>
      <c r="AF381" s="5"/>
      <c r="AG381" s="5"/>
      <c r="AH381" s="5"/>
      <c r="AI381" s="5"/>
      <c r="AJ381" s="5"/>
      <c r="AK381" s="5"/>
      <c r="AL381" s="5"/>
      <c r="AM381" s="5"/>
      <c r="AN381" s="5"/>
      <c r="AO381" s="5"/>
      <c r="AP381" s="5"/>
      <c r="AQ381" s="5"/>
      <c r="AR381" s="5"/>
      <c r="AS381" s="5"/>
      <c r="AT381" s="5"/>
      <c r="AU381" s="5"/>
      <c r="AV381" s="5"/>
      <c r="AW381" s="5"/>
      <c r="AX381" s="5"/>
      <c r="AY381" s="5"/>
      <c r="AZ381" s="5"/>
      <c r="BA381" s="5"/>
      <c r="BB381" s="5"/>
      <c r="BC381" s="5"/>
      <c r="BD381" s="5"/>
      <c r="BE381" s="5"/>
      <c r="BF381" s="5"/>
      <c r="BG381" s="5"/>
      <c r="BH381" s="5"/>
      <c r="BI381" s="5"/>
      <c r="BJ381" s="5"/>
      <c r="BK381" s="5"/>
      <c r="BL381" s="5"/>
      <c r="BM381" s="5"/>
      <c r="BN381" s="5"/>
      <c r="BO381" s="5"/>
      <c r="BP381" s="5"/>
      <c r="BQ381" s="5"/>
      <c r="BR381" s="5"/>
      <c r="BS381" s="5"/>
      <c r="BT381" s="5"/>
      <c r="BU381" s="5"/>
      <c r="BV381" s="5"/>
      <c r="BW381" s="5"/>
      <c r="BX381" s="5"/>
      <c r="BY381" s="5"/>
      <c r="BZ381" s="5"/>
      <c r="CA381" s="5"/>
      <c r="CB381" s="5"/>
      <c r="CC381" s="5"/>
      <c r="CD381" s="5"/>
      <c r="CE381" s="5"/>
      <c r="CF381" s="5"/>
      <c r="CG381" s="5"/>
      <c r="CH381" s="5"/>
    </row>
    <row r="382" spans="1:86" s="83" customFormat="1" x14ac:dyDescent="0.25">
      <c r="A382" s="5"/>
      <c r="B382" s="5"/>
      <c r="C382" s="39"/>
      <c r="D382" s="5"/>
      <c r="E382" s="30"/>
      <c r="F382" s="30"/>
      <c r="G382" s="30"/>
      <c r="H382" s="30"/>
      <c r="I382" s="30"/>
      <c r="J382" s="30"/>
      <c r="K382" s="30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  <c r="AB382" s="5"/>
      <c r="AC382" s="5"/>
      <c r="AD382" s="5"/>
      <c r="AE382" s="5"/>
      <c r="AF382" s="5"/>
      <c r="AG382" s="5"/>
      <c r="AH382" s="5"/>
      <c r="AI382" s="5"/>
      <c r="AJ382" s="5"/>
      <c r="AK382" s="5"/>
      <c r="AL382" s="5"/>
      <c r="AM382" s="5"/>
      <c r="AN382" s="5"/>
      <c r="AO382" s="5"/>
      <c r="AP382" s="5"/>
      <c r="AQ382" s="5"/>
      <c r="AR382" s="5"/>
      <c r="AS382" s="5"/>
      <c r="AT382" s="5"/>
      <c r="AU382" s="5"/>
      <c r="AV382" s="5"/>
      <c r="AW382" s="5"/>
      <c r="AX382" s="5"/>
      <c r="AY382" s="5"/>
      <c r="AZ382" s="5"/>
      <c r="BA382" s="5"/>
      <c r="BB382" s="5"/>
      <c r="BC382" s="5"/>
      <c r="BD382" s="5"/>
      <c r="BE382" s="5"/>
      <c r="BF382" s="5"/>
      <c r="BG382" s="5"/>
      <c r="BH382" s="5"/>
      <c r="BI382" s="5"/>
      <c r="BJ382" s="5"/>
      <c r="BK382" s="5"/>
      <c r="BL382" s="5"/>
      <c r="BM382" s="5"/>
      <c r="BN382" s="5"/>
      <c r="BO382" s="5"/>
      <c r="BP382" s="5"/>
      <c r="BQ382" s="5"/>
      <c r="BR382" s="5"/>
      <c r="BS382" s="5"/>
      <c r="BT382" s="5"/>
      <c r="BU382" s="5"/>
      <c r="BV382" s="5"/>
      <c r="BW382" s="5"/>
      <c r="BX382" s="5"/>
      <c r="BY382" s="5"/>
      <c r="BZ382" s="5"/>
      <c r="CA382" s="5"/>
      <c r="CB382" s="5"/>
      <c r="CC382" s="5"/>
      <c r="CD382" s="5"/>
      <c r="CE382" s="5"/>
      <c r="CF382" s="5"/>
      <c r="CG382" s="5"/>
      <c r="CH382" s="5"/>
    </row>
    <row r="383" spans="1:86" s="83" customFormat="1" x14ac:dyDescent="0.25">
      <c r="A383" s="79" t="s">
        <v>415</v>
      </c>
      <c r="B383" s="79"/>
      <c r="C383" s="40"/>
      <c r="D383" s="79"/>
      <c r="E383" s="79"/>
      <c r="F383" s="79"/>
      <c r="G383" s="79"/>
      <c r="H383" s="79"/>
      <c r="I383" s="79"/>
      <c r="J383" s="79"/>
      <c r="K383" s="79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  <c r="AB383" s="5"/>
      <c r="AC383" s="5"/>
      <c r="AD383" s="5"/>
      <c r="AE383" s="5"/>
      <c r="AF383" s="5"/>
      <c r="AG383" s="5"/>
      <c r="AH383" s="5"/>
      <c r="AI383" s="5"/>
      <c r="AJ383" s="5"/>
      <c r="AK383" s="5"/>
      <c r="AL383" s="5"/>
      <c r="AM383" s="5"/>
      <c r="AN383" s="5"/>
      <c r="AO383" s="5"/>
      <c r="AP383" s="5"/>
      <c r="AQ383" s="5"/>
      <c r="AR383" s="5"/>
      <c r="AS383" s="5"/>
      <c r="AT383" s="5"/>
      <c r="AU383" s="5"/>
      <c r="AV383" s="5"/>
      <c r="AW383" s="5"/>
      <c r="AX383" s="5"/>
      <c r="AY383" s="5"/>
      <c r="AZ383" s="5"/>
      <c r="BA383" s="5"/>
      <c r="BB383" s="5"/>
      <c r="BC383" s="5"/>
      <c r="BD383" s="5"/>
      <c r="BE383" s="5"/>
      <c r="BF383" s="5"/>
      <c r="BG383" s="5"/>
      <c r="BH383" s="5"/>
      <c r="BI383" s="5"/>
      <c r="BJ383" s="5"/>
      <c r="BK383" s="5"/>
      <c r="BL383" s="5"/>
      <c r="BM383" s="5"/>
      <c r="BN383" s="5"/>
      <c r="BO383" s="5"/>
      <c r="BP383" s="5"/>
      <c r="BQ383" s="5"/>
      <c r="BR383" s="5"/>
      <c r="BS383" s="5"/>
      <c r="BT383" s="5"/>
      <c r="BU383" s="5"/>
      <c r="BV383" s="5"/>
      <c r="BW383" s="5"/>
      <c r="BX383" s="5"/>
      <c r="BY383" s="5"/>
      <c r="BZ383" s="5"/>
      <c r="CA383" s="5"/>
      <c r="CB383" s="5"/>
      <c r="CC383" s="5"/>
      <c r="CD383" s="5"/>
      <c r="CE383" s="5"/>
      <c r="CF383" s="5"/>
      <c r="CG383" s="5"/>
      <c r="CH383" s="5"/>
    </row>
    <row r="384" spans="1:86" s="83" customFormat="1" x14ac:dyDescent="0.25">
      <c r="A384" s="5" t="s">
        <v>158</v>
      </c>
      <c r="B384" s="5" t="s">
        <v>159</v>
      </c>
      <c r="C384" s="39" t="s">
        <v>425</v>
      </c>
      <c r="D384" s="5" t="s">
        <v>286</v>
      </c>
      <c r="E384" s="30">
        <v>11000</v>
      </c>
      <c r="F384" s="30">
        <f>E384*0.0287</f>
        <v>315.7</v>
      </c>
      <c r="G384" s="30">
        <v>0</v>
      </c>
      <c r="H384" s="30">
        <f>E384*0.0304</f>
        <v>334.4</v>
      </c>
      <c r="I384" s="30">
        <v>75</v>
      </c>
      <c r="J384" s="30">
        <v>725.1</v>
      </c>
      <c r="K384" s="30">
        <f t="shared" ref="K384" si="140">E384-J384</f>
        <v>10274.9</v>
      </c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  <c r="AB384" s="5"/>
      <c r="AC384" s="5"/>
      <c r="AD384" s="5"/>
      <c r="AE384" s="5"/>
      <c r="AF384" s="5"/>
      <c r="AG384" s="5"/>
      <c r="AH384" s="5"/>
      <c r="AI384" s="5"/>
      <c r="AJ384" s="5"/>
      <c r="AK384" s="5"/>
      <c r="AL384" s="5"/>
      <c r="AM384" s="5"/>
      <c r="AN384" s="5"/>
      <c r="AO384" s="5"/>
      <c r="AP384" s="5"/>
      <c r="AQ384" s="5"/>
      <c r="AR384" s="5"/>
      <c r="AS384" s="5"/>
      <c r="AT384" s="5"/>
      <c r="AU384" s="5"/>
      <c r="AV384" s="5"/>
      <c r="AW384" s="5"/>
      <c r="AX384" s="5"/>
      <c r="AY384" s="5"/>
      <c r="AZ384" s="5"/>
      <c r="BA384" s="5"/>
      <c r="BB384" s="5"/>
      <c r="BC384" s="5"/>
      <c r="BD384" s="5"/>
      <c r="BE384" s="5"/>
      <c r="BF384" s="5"/>
      <c r="BG384" s="5"/>
      <c r="BH384" s="5"/>
      <c r="BI384" s="5"/>
      <c r="BJ384" s="5"/>
      <c r="BK384" s="5"/>
      <c r="BL384" s="5"/>
      <c r="BM384" s="5"/>
      <c r="BN384" s="5"/>
      <c r="BO384" s="5"/>
      <c r="BP384" s="5"/>
      <c r="BQ384" s="5"/>
      <c r="BR384" s="5"/>
      <c r="BS384" s="5"/>
      <c r="BT384" s="5"/>
      <c r="BU384" s="5"/>
      <c r="BV384" s="5"/>
      <c r="BW384" s="5"/>
      <c r="BX384" s="5"/>
      <c r="BY384" s="5"/>
      <c r="BZ384" s="5"/>
      <c r="CA384" s="5"/>
      <c r="CB384" s="5"/>
      <c r="CC384" s="5"/>
      <c r="CD384" s="5"/>
      <c r="CE384" s="5"/>
      <c r="CF384" s="5"/>
      <c r="CG384" s="5"/>
      <c r="CH384" s="5"/>
    </row>
    <row r="385" spans="1:86" s="83" customFormat="1" x14ac:dyDescent="0.25">
      <c r="A385" s="5" t="s">
        <v>163</v>
      </c>
      <c r="B385" s="5" t="s">
        <v>164</v>
      </c>
      <c r="C385" s="39" t="s">
        <v>426</v>
      </c>
      <c r="D385" s="5" t="s">
        <v>284</v>
      </c>
      <c r="E385" s="30">
        <v>32000</v>
      </c>
      <c r="F385" s="30">
        <f t="shared" ref="F385:F390" si="141">E385*0.0287</f>
        <v>918.4</v>
      </c>
      <c r="G385" s="30">
        <v>0</v>
      </c>
      <c r="H385" s="30">
        <f t="shared" ref="H385:H389" si="142">E385*0.0304</f>
        <v>972.8</v>
      </c>
      <c r="I385" s="30">
        <v>125</v>
      </c>
      <c r="J385" s="30">
        <f t="shared" ref="J385:J387" si="143">F385+G385+H385+I385</f>
        <v>2016.2</v>
      </c>
      <c r="K385" s="30">
        <f t="shared" ref="K385:K387" si="144">E385-J385</f>
        <v>29983.8</v>
      </c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  <c r="AB385" s="5"/>
      <c r="AC385" s="5"/>
      <c r="AD385" s="5"/>
      <c r="AE385" s="5"/>
      <c r="AF385" s="5"/>
      <c r="AG385" s="5"/>
      <c r="AH385" s="5"/>
      <c r="AI385" s="5"/>
      <c r="AJ385" s="5"/>
      <c r="AK385" s="5"/>
      <c r="AL385" s="5"/>
      <c r="AM385" s="5"/>
      <c r="AN385" s="5"/>
      <c r="AO385" s="5"/>
      <c r="AP385" s="5"/>
      <c r="AQ385" s="5"/>
      <c r="AR385" s="5"/>
      <c r="AS385" s="5"/>
      <c r="AT385" s="5"/>
      <c r="AU385" s="5"/>
      <c r="AV385" s="5"/>
      <c r="AW385" s="5"/>
      <c r="AX385" s="5"/>
      <c r="AY385" s="5"/>
      <c r="AZ385" s="5"/>
      <c r="BA385" s="5"/>
      <c r="BB385" s="5"/>
      <c r="BC385" s="5"/>
      <c r="BD385" s="5"/>
      <c r="BE385" s="5"/>
      <c r="BF385" s="5"/>
      <c r="BG385" s="5"/>
      <c r="BH385" s="5"/>
      <c r="BI385" s="5"/>
      <c r="BJ385" s="5"/>
      <c r="BK385" s="5"/>
      <c r="BL385" s="5"/>
      <c r="BM385" s="5"/>
      <c r="BN385" s="5"/>
      <c r="BO385" s="5"/>
      <c r="BP385" s="5"/>
      <c r="BQ385" s="5"/>
      <c r="BR385" s="5"/>
      <c r="BS385" s="5"/>
      <c r="BT385" s="5"/>
      <c r="BU385" s="5"/>
      <c r="BV385" s="5"/>
      <c r="BW385" s="5"/>
      <c r="BX385" s="5"/>
      <c r="BY385" s="5"/>
      <c r="BZ385" s="5"/>
      <c r="CA385" s="5"/>
      <c r="CB385" s="5"/>
      <c r="CC385" s="5"/>
      <c r="CD385" s="5"/>
      <c r="CE385" s="5"/>
      <c r="CF385" s="5"/>
      <c r="CG385" s="5"/>
      <c r="CH385" s="5"/>
    </row>
    <row r="386" spans="1:86" s="82" customFormat="1" x14ac:dyDescent="0.25">
      <c r="A386" s="5" t="s">
        <v>229</v>
      </c>
      <c r="B386" s="5" t="s">
        <v>468</v>
      </c>
      <c r="C386" s="39" t="s">
        <v>425</v>
      </c>
      <c r="D386" s="5" t="s">
        <v>284</v>
      </c>
      <c r="E386" s="30">
        <v>75000</v>
      </c>
      <c r="F386" s="30">
        <f t="shared" si="141"/>
        <v>2152.5</v>
      </c>
      <c r="G386" s="30">
        <v>5769.33</v>
      </c>
      <c r="H386" s="30">
        <f t="shared" si="142"/>
        <v>2280</v>
      </c>
      <c r="I386" s="30">
        <v>4577.74</v>
      </c>
      <c r="J386" s="30">
        <v>14779.57</v>
      </c>
      <c r="K386" s="30">
        <v>60220.43</v>
      </c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</row>
    <row r="387" spans="1:86" s="82" customFormat="1" x14ac:dyDescent="0.25">
      <c r="A387" s="5" t="s">
        <v>165</v>
      </c>
      <c r="B387" s="5" t="s">
        <v>164</v>
      </c>
      <c r="C387" s="39" t="s">
        <v>425</v>
      </c>
      <c r="D387" s="5" t="s">
        <v>286</v>
      </c>
      <c r="E387" s="30">
        <v>32000</v>
      </c>
      <c r="F387" s="30">
        <f t="shared" si="141"/>
        <v>918.4</v>
      </c>
      <c r="G387" s="30">
        <v>0</v>
      </c>
      <c r="H387" s="30">
        <f t="shared" si="142"/>
        <v>972.8</v>
      </c>
      <c r="I387" s="30">
        <v>165</v>
      </c>
      <c r="J387" s="30">
        <f t="shared" si="143"/>
        <v>2056.1999999999998</v>
      </c>
      <c r="K387" s="30">
        <f t="shared" si="144"/>
        <v>29943.8</v>
      </c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</row>
    <row r="388" spans="1:86" s="82" customFormat="1" x14ac:dyDescent="0.25">
      <c r="A388" s="5" t="s">
        <v>166</v>
      </c>
      <c r="B388" s="5" t="s">
        <v>159</v>
      </c>
      <c r="C388" s="39" t="s">
        <v>425</v>
      </c>
      <c r="D388" s="5" t="s">
        <v>286</v>
      </c>
      <c r="E388" s="30">
        <v>32000</v>
      </c>
      <c r="F388" s="30">
        <f t="shared" si="141"/>
        <v>918.4</v>
      </c>
      <c r="G388" s="30">
        <v>0</v>
      </c>
      <c r="H388" s="30">
        <v>972.8</v>
      </c>
      <c r="I388" s="30">
        <v>1465</v>
      </c>
      <c r="J388" s="30">
        <v>3356.2</v>
      </c>
      <c r="K388" s="30">
        <v>28643.8</v>
      </c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</row>
    <row r="389" spans="1:86" s="82" customFormat="1" x14ac:dyDescent="0.25">
      <c r="A389" s="5" t="s">
        <v>167</v>
      </c>
      <c r="B389" s="5" t="s">
        <v>159</v>
      </c>
      <c r="C389" s="39" t="s">
        <v>425</v>
      </c>
      <c r="D389" s="5" t="s">
        <v>286</v>
      </c>
      <c r="E389" s="30">
        <v>13420</v>
      </c>
      <c r="F389" s="30">
        <f t="shared" si="141"/>
        <v>385.15</v>
      </c>
      <c r="G389" s="30">
        <v>0</v>
      </c>
      <c r="H389" s="30">
        <f t="shared" si="142"/>
        <v>407.97</v>
      </c>
      <c r="I389" s="30">
        <v>125</v>
      </c>
      <c r="J389" s="30">
        <f>F389+G389+H389+I389</f>
        <v>918.12</v>
      </c>
      <c r="K389" s="30">
        <f>E389-J389</f>
        <v>12501.88</v>
      </c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</row>
    <row r="390" spans="1:86" s="82" customFormat="1" x14ac:dyDescent="0.25">
      <c r="A390" s="5" t="s">
        <v>521</v>
      </c>
      <c r="B390" s="5" t="s">
        <v>106</v>
      </c>
      <c r="C390" s="39" t="s">
        <v>426</v>
      </c>
      <c r="D390" s="5" t="s">
        <v>286</v>
      </c>
      <c r="E390" s="30">
        <v>32272.44</v>
      </c>
      <c r="F390" s="30">
        <f t="shared" si="141"/>
        <v>926.22</v>
      </c>
      <c r="G390" s="30">
        <v>0</v>
      </c>
      <c r="H390" s="30">
        <v>981.08</v>
      </c>
      <c r="I390" s="30">
        <v>25</v>
      </c>
      <c r="J390" s="30">
        <v>1932.3</v>
      </c>
      <c r="K390" s="30">
        <v>30340.14</v>
      </c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</row>
    <row r="391" spans="1:86" s="82" customFormat="1" x14ac:dyDescent="0.25">
      <c r="A391" s="5" t="s">
        <v>162</v>
      </c>
      <c r="B391" s="5" t="s">
        <v>246</v>
      </c>
      <c r="C391" s="39" t="s">
        <v>425</v>
      </c>
      <c r="D391" s="5" t="s">
        <v>284</v>
      </c>
      <c r="E391" s="30">
        <v>47000</v>
      </c>
      <c r="F391" s="30">
        <f>E391*0.0287</f>
        <v>1348.9</v>
      </c>
      <c r="G391" s="30">
        <v>1430.6</v>
      </c>
      <c r="H391" s="30">
        <f>E391*0.0304</f>
        <v>1428.8</v>
      </c>
      <c r="I391" s="30">
        <v>125</v>
      </c>
      <c r="J391" s="30">
        <f>F391+G391+H391+I391</f>
        <v>4333.3</v>
      </c>
      <c r="K391" s="30">
        <f>E391-J391</f>
        <v>42666.7</v>
      </c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</row>
    <row r="392" spans="1:86" s="82" customFormat="1" x14ac:dyDescent="0.25">
      <c r="A392" s="65" t="s">
        <v>13</v>
      </c>
      <c r="B392" s="65">
        <v>8</v>
      </c>
      <c r="C392" s="66"/>
      <c r="D392" s="65"/>
      <c r="E392" s="67">
        <f>SUM(E384:E389)+E391+E390</f>
        <v>274692.44</v>
      </c>
      <c r="F392" s="67">
        <f t="shared" ref="F392" si="145">SUM(F384:F389)</f>
        <v>5608.55</v>
      </c>
      <c r="G392" s="67">
        <f>SUM(G384:G389)+G390+G391</f>
        <v>7199.93</v>
      </c>
      <c r="H392" s="67">
        <f>SUM(H384:H389)+H390+H391</f>
        <v>8350.65</v>
      </c>
      <c r="I392" s="67">
        <f>SUM(I384:I389)+I390+I391</f>
        <v>6682.74</v>
      </c>
      <c r="J392" s="67">
        <f>SUM(J384:J389)+J390+J391</f>
        <v>30116.99</v>
      </c>
      <c r="K392" s="67">
        <f>SUM(K384:K389)+K390+K391</f>
        <v>244575.45</v>
      </c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</row>
    <row r="393" spans="1:86" s="82" customFormat="1" x14ac:dyDescent="0.25">
      <c r="A393" s="5"/>
      <c r="B393" s="5"/>
      <c r="C393" s="39"/>
      <c r="D393" s="5"/>
      <c r="E393" s="30"/>
      <c r="F393" s="30"/>
      <c r="G393" s="30"/>
      <c r="H393" s="30"/>
      <c r="I393" s="30"/>
      <c r="J393" s="30"/>
      <c r="K393" s="30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</row>
    <row r="394" spans="1:86" s="83" customFormat="1" x14ac:dyDescent="0.25">
      <c r="A394" s="79" t="s">
        <v>529</v>
      </c>
      <c r="B394" s="79"/>
      <c r="C394" s="40"/>
      <c r="D394" s="79"/>
      <c r="E394" s="79"/>
      <c r="F394" s="79"/>
      <c r="G394" s="79"/>
      <c r="H394" s="79"/>
      <c r="I394" s="79"/>
      <c r="J394" s="79"/>
      <c r="K394" s="79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  <c r="AA394" s="5"/>
      <c r="AB394" s="5"/>
      <c r="AC394" s="5"/>
      <c r="AD394" s="5"/>
      <c r="AE394" s="5"/>
      <c r="AF394" s="5"/>
      <c r="AG394" s="5"/>
      <c r="AH394" s="5"/>
      <c r="AI394" s="5"/>
      <c r="AJ394" s="5"/>
      <c r="AK394" s="5"/>
      <c r="AL394" s="5"/>
      <c r="AM394" s="5"/>
      <c r="AN394" s="5"/>
      <c r="AO394" s="5"/>
      <c r="AP394" s="5"/>
      <c r="AQ394" s="5"/>
      <c r="AR394" s="5"/>
      <c r="AS394" s="5"/>
      <c r="AT394" s="5"/>
      <c r="AU394" s="5"/>
      <c r="AV394" s="5"/>
      <c r="AW394" s="5"/>
      <c r="AX394" s="5"/>
      <c r="AY394" s="5"/>
      <c r="AZ394" s="5"/>
      <c r="BA394" s="5"/>
      <c r="BB394" s="5"/>
      <c r="BC394" s="5"/>
      <c r="BD394" s="5"/>
      <c r="BE394" s="5"/>
      <c r="BF394" s="5"/>
      <c r="BG394" s="5"/>
      <c r="BH394" s="5"/>
      <c r="BI394" s="5"/>
      <c r="BJ394" s="5"/>
      <c r="BK394" s="5"/>
      <c r="BL394" s="5"/>
      <c r="BM394" s="5"/>
      <c r="BN394" s="5"/>
      <c r="BO394" s="5"/>
      <c r="BP394" s="5"/>
      <c r="BQ394" s="5"/>
      <c r="BR394" s="5"/>
      <c r="BS394" s="5"/>
      <c r="BT394" s="5"/>
      <c r="BU394" s="5"/>
      <c r="BV394" s="5"/>
      <c r="BW394" s="5"/>
      <c r="BX394" s="5"/>
      <c r="BY394" s="5"/>
      <c r="BZ394" s="5"/>
      <c r="CA394" s="5"/>
      <c r="CB394" s="5"/>
      <c r="CC394" s="5"/>
      <c r="CD394" s="5"/>
      <c r="CE394" s="5"/>
      <c r="CF394" s="5"/>
      <c r="CG394" s="5"/>
      <c r="CH394" s="5"/>
    </row>
    <row r="395" spans="1:86" s="82" customFormat="1" x14ac:dyDescent="0.25">
      <c r="A395" s="5" t="s">
        <v>170</v>
      </c>
      <c r="B395" s="5" t="s">
        <v>17</v>
      </c>
      <c r="C395" s="39" t="s">
        <v>426</v>
      </c>
      <c r="D395" s="5" t="s">
        <v>284</v>
      </c>
      <c r="E395" s="30">
        <v>89500</v>
      </c>
      <c r="F395" s="30">
        <f t="shared" ref="F395" si="146">E395*0.0287</f>
        <v>2568.65</v>
      </c>
      <c r="G395" s="30">
        <v>9337.98</v>
      </c>
      <c r="H395" s="30">
        <f t="shared" ref="H395" si="147">E395*0.0304</f>
        <v>2720.8</v>
      </c>
      <c r="I395" s="30">
        <v>1315.12</v>
      </c>
      <c r="J395" s="30">
        <v>16315.05</v>
      </c>
      <c r="K395" s="30">
        <v>73184.95</v>
      </c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</row>
    <row r="396" spans="1:86" s="82" customFormat="1" x14ac:dyDescent="0.25">
      <c r="A396" s="5" t="s">
        <v>168</v>
      </c>
      <c r="B396" s="5" t="s">
        <v>171</v>
      </c>
      <c r="C396" s="39" t="s">
        <v>425</v>
      </c>
      <c r="D396" s="5" t="s">
        <v>284</v>
      </c>
      <c r="E396" s="30">
        <v>44000</v>
      </c>
      <c r="F396" s="30">
        <f>E396*0.0287</f>
        <v>1262.8</v>
      </c>
      <c r="G396" s="30">
        <v>1007.19</v>
      </c>
      <c r="H396" s="30">
        <f>E396*0.0304</f>
        <v>1337.6</v>
      </c>
      <c r="I396" s="30">
        <v>165</v>
      </c>
      <c r="J396" s="30">
        <f>F396+G396+H396+I396</f>
        <v>3772.59</v>
      </c>
      <c r="K396" s="30">
        <f>E396-J396</f>
        <v>40227.410000000003</v>
      </c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</row>
    <row r="397" spans="1:86" s="82" customFormat="1" x14ac:dyDescent="0.25">
      <c r="A397"/>
      <c r="B397"/>
      <c r="C397" s="32"/>
      <c r="D397"/>
      <c r="E397" s="1"/>
      <c r="F397" s="1"/>
      <c r="G397" s="1"/>
      <c r="H397" s="1"/>
      <c r="I397" s="1"/>
      <c r="J397" s="1"/>
      <c r="K397" s="1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</row>
    <row r="398" spans="1:86" s="82" customFormat="1" x14ac:dyDescent="0.25">
      <c r="A398" s="3" t="s">
        <v>13</v>
      </c>
      <c r="B398" s="3">
        <v>2</v>
      </c>
      <c r="C398" s="34"/>
      <c r="D398" s="3"/>
      <c r="E398" s="4">
        <f>SUM(E395:E397)</f>
        <v>133500</v>
      </c>
      <c r="F398" s="4">
        <f>SUM(F395:F397)</f>
        <v>3831.45</v>
      </c>
      <c r="G398" s="4">
        <f>SUM(G395:G397)</f>
        <v>10345.17</v>
      </c>
      <c r="H398" s="4">
        <f>SUM(H395:H397)</f>
        <v>4058.4</v>
      </c>
      <c r="I398" s="4">
        <f>SUM(I395:I397)</f>
        <v>1480.12</v>
      </c>
      <c r="J398" s="4">
        <f>SUM(J395:J397)</f>
        <v>20087.64</v>
      </c>
      <c r="K398" s="4">
        <f>SUM(K395:K397)</f>
        <v>113412.36</v>
      </c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</row>
    <row r="399" spans="1:86" s="82" customFormat="1" x14ac:dyDescent="0.25">
      <c r="A399"/>
      <c r="B399"/>
      <c r="C399" s="32"/>
      <c r="D399"/>
      <c r="E399" s="1"/>
      <c r="F399" s="1"/>
      <c r="G399" s="1"/>
      <c r="H399" s="1"/>
      <c r="I399" s="1"/>
      <c r="J399" s="1"/>
      <c r="K399" s="1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</row>
    <row r="400" spans="1:86" x14ac:dyDescent="0.25">
      <c r="A400" s="2" t="s">
        <v>260</v>
      </c>
    </row>
    <row r="401" spans="1:126" s="3" customFormat="1" x14ac:dyDescent="0.25">
      <c r="A401" s="61" t="s">
        <v>450</v>
      </c>
      <c r="B401" s="5" t="s">
        <v>451</v>
      </c>
      <c r="C401" s="39" t="s">
        <v>425</v>
      </c>
      <c r="D401" s="5" t="s">
        <v>286</v>
      </c>
      <c r="E401" s="30">
        <v>32000</v>
      </c>
      <c r="F401" s="30">
        <v>918.4</v>
      </c>
      <c r="G401" s="30">
        <v>0</v>
      </c>
      <c r="H401" s="30">
        <v>972.8</v>
      </c>
      <c r="I401" s="30">
        <v>377.5</v>
      </c>
      <c r="J401" s="30">
        <v>5068.7</v>
      </c>
      <c r="K401" s="30">
        <v>26931.3</v>
      </c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  <c r="DV401" s="6"/>
    </row>
    <row r="402" spans="1:126" x14ac:dyDescent="0.25">
      <c r="A402" s="60" t="s">
        <v>375</v>
      </c>
      <c r="B402" s="60" t="s">
        <v>376</v>
      </c>
      <c r="C402" s="62" t="s">
        <v>425</v>
      </c>
      <c r="D402" s="63" t="s">
        <v>286</v>
      </c>
      <c r="E402" s="30">
        <v>23000</v>
      </c>
      <c r="F402" s="30">
        <v>660.1</v>
      </c>
      <c r="G402" s="30">
        <v>0</v>
      </c>
      <c r="H402" s="30">
        <f>E402*0.0304</f>
        <v>699.2</v>
      </c>
      <c r="I402" s="30">
        <v>995</v>
      </c>
      <c r="J402" s="30">
        <v>1554.3</v>
      </c>
      <c r="K402" s="30">
        <f t="shared" ref="K402" si="148">E402-J402</f>
        <v>21445.7</v>
      </c>
    </row>
    <row r="403" spans="1:126" x14ac:dyDescent="0.25">
      <c r="A403" s="60" t="s">
        <v>361</v>
      </c>
      <c r="B403" s="60" t="s">
        <v>362</v>
      </c>
      <c r="C403" s="62" t="s">
        <v>426</v>
      </c>
      <c r="D403" s="64" t="s">
        <v>286</v>
      </c>
      <c r="E403" s="30">
        <v>50000</v>
      </c>
      <c r="F403" s="30">
        <v>1435</v>
      </c>
      <c r="G403" s="30">
        <v>1854</v>
      </c>
      <c r="H403" s="30">
        <f>E403*0.0304</f>
        <v>1520</v>
      </c>
      <c r="I403" s="30">
        <v>399.4</v>
      </c>
      <c r="J403" s="30">
        <v>4996</v>
      </c>
      <c r="K403" s="30">
        <f>+E403-J403</f>
        <v>45004</v>
      </c>
      <c r="L403" s="72"/>
      <c r="M403" s="72"/>
      <c r="N403" s="72"/>
      <c r="O403" s="72"/>
      <c r="P403" s="72"/>
      <c r="Q403" s="72"/>
      <c r="R403" s="72"/>
      <c r="S403" s="72"/>
      <c r="T403" s="72"/>
      <c r="U403" s="72"/>
      <c r="V403" s="72"/>
      <c r="W403" s="72"/>
      <c r="X403" s="72"/>
      <c r="Y403" s="72"/>
      <c r="Z403" s="72"/>
      <c r="AA403" s="72"/>
      <c r="AB403" s="72"/>
      <c r="AC403" s="72"/>
      <c r="AD403" s="72"/>
      <c r="AE403" s="72"/>
      <c r="AF403" s="72"/>
      <c r="AG403" s="72"/>
      <c r="AH403" s="72"/>
      <c r="AI403" s="72"/>
      <c r="AJ403" s="72"/>
      <c r="AK403" s="72"/>
      <c r="AL403" s="72"/>
      <c r="AM403" s="72"/>
      <c r="AN403" s="72"/>
      <c r="AO403" s="72"/>
      <c r="AP403" s="72"/>
    </row>
    <row r="404" spans="1:126" s="5" customFormat="1" x14ac:dyDescent="0.25">
      <c r="A404" s="65" t="s">
        <v>13</v>
      </c>
      <c r="B404" s="65">
        <v>3</v>
      </c>
      <c r="C404" s="66"/>
      <c r="D404" s="65"/>
      <c r="E404" s="67">
        <f>SUM(E402:E403)+E401</f>
        <v>105000</v>
      </c>
      <c r="F404" s="67">
        <f>SUM(F402:F403)+F401</f>
        <v>3013.5</v>
      </c>
      <c r="G404" s="67">
        <f t="shared" ref="G404" si="149">SUM(G402:G403)</f>
        <v>1854</v>
      </c>
      <c r="H404" s="67">
        <f>SUM(H402:H403)+H401</f>
        <v>3192</v>
      </c>
      <c r="I404" s="67">
        <f>SUM(I402:I403)+I401</f>
        <v>1771.9</v>
      </c>
      <c r="J404" s="67">
        <f>SUM(J402:J403)+J401</f>
        <v>11619</v>
      </c>
      <c r="K404" s="67">
        <f>SUM(K402:K403)+K401</f>
        <v>93381</v>
      </c>
      <c r="L404" s="73"/>
      <c r="M404" s="73"/>
      <c r="N404" s="73"/>
      <c r="O404" s="73"/>
      <c r="P404" s="73"/>
      <c r="Q404" s="73"/>
      <c r="R404" s="73"/>
      <c r="S404" s="73"/>
      <c r="T404" s="73"/>
      <c r="U404" s="73"/>
      <c r="V404" s="73"/>
      <c r="W404" s="73"/>
      <c r="X404" s="73"/>
      <c r="Y404" s="73"/>
      <c r="Z404" s="73"/>
      <c r="AA404" s="73"/>
      <c r="AB404" s="73"/>
      <c r="AC404" s="73"/>
      <c r="AD404" s="73"/>
      <c r="AE404" s="73"/>
      <c r="AF404" s="73"/>
      <c r="AG404" s="73"/>
      <c r="AH404" s="73"/>
      <c r="AI404" s="73"/>
      <c r="AJ404" s="73"/>
      <c r="AK404" s="73"/>
      <c r="AL404" s="73"/>
      <c r="AM404" s="73"/>
      <c r="AN404" s="73"/>
      <c r="AO404" s="72"/>
      <c r="AP404" s="72"/>
    </row>
    <row r="405" spans="1:126" s="5" customFormat="1" x14ac:dyDescent="0.25">
      <c r="A405" s="6" t="s">
        <v>459</v>
      </c>
      <c r="B405" s="6"/>
      <c r="C405" s="69"/>
      <c r="D405" s="61"/>
      <c r="E405" s="49"/>
      <c r="F405" s="49"/>
      <c r="G405" s="49"/>
      <c r="H405" s="49"/>
      <c r="I405" s="49"/>
      <c r="J405" s="49"/>
      <c r="K405" s="49"/>
      <c r="L405" s="73"/>
      <c r="M405" s="73"/>
      <c r="N405" s="73"/>
      <c r="O405" s="73"/>
      <c r="P405" s="73"/>
      <c r="Q405" s="73"/>
      <c r="R405" s="73"/>
      <c r="S405" s="73"/>
      <c r="T405" s="73"/>
      <c r="U405" s="73"/>
      <c r="V405" s="73"/>
      <c r="W405" s="73"/>
      <c r="X405" s="73"/>
      <c r="Y405" s="73"/>
      <c r="Z405" s="73"/>
      <c r="AA405" s="73"/>
      <c r="AB405" s="73"/>
      <c r="AC405" s="73"/>
      <c r="AD405" s="73"/>
      <c r="AE405" s="73"/>
      <c r="AF405" s="73"/>
      <c r="AG405" s="73"/>
      <c r="AH405" s="73"/>
      <c r="AI405" s="73"/>
      <c r="AJ405" s="73"/>
      <c r="AK405" s="73"/>
      <c r="AL405" s="73"/>
      <c r="AM405" s="73"/>
      <c r="AN405" s="73"/>
      <c r="AO405" s="72"/>
      <c r="AP405" s="72"/>
    </row>
    <row r="406" spans="1:126" s="5" customFormat="1" x14ac:dyDescent="0.25">
      <c r="A406" s="61" t="s">
        <v>51</v>
      </c>
      <c r="B406" s="61" t="s">
        <v>376</v>
      </c>
      <c r="C406" s="69" t="s">
        <v>425</v>
      </c>
      <c r="D406" s="61" t="s">
        <v>286</v>
      </c>
      <c r="E406" s="70">
        <v>32000</v>
      </c>
      <c r="F406" s="70">
        <v>918.4</v>
      </c>
      <c r="G406" s="70">
        <v>0</v>
      </c>
      <c r="H406" s="70">
        <v>972.8</v>
      </c>
      <c r="I406" s="70">
        <v>1875</v>
      </c>
      <c r="J406" s="70">
        <v>3766.2</v>
      </c>
      <c r="K406" s="70">
        <v>28233.8</v>
      </c>
      <c r="L406" s="73"/>
      <c r="M406" s="73"/>
      <c r="N406" s="73"/>
      <c r="O406" s="73"/>
      <c r="P406" s="73"/>
      <c r="Q406" s="73"/>
      <c r="R406" s="73"/>
      <c r="S406" s="73"/>
      <c r="T406" s="73"/>
      <c r="U406" s="73"/>
      <c r="V406" s="73"/>
      <c r="W406" s="73"/>
      <c r="X406" s="73"/>
      <c r="Y406" s="73"/>
      <c r="Z406" s="73"/>
      <c r="AA406" s="73"/>
      <c r="AB406" s="73"/>
      <c r="AC406" s="73"/>
      <c r="AD406" s="73"/>
      <c r="AE406" s="73"/>
      <c r="AF406" s="73"/>
      <c r="AG406" s="73"/>
      <c r="AH406" s="73"/>
      <c r="AI406" s="73"/>
      <c r="AJ406" s="73"/>
      <c r="AK406" s="73"/>
      <c r="AL406" s="73"/>
      <c r="AM406" s="73"/>
      <c r="AN406" s="73"/>
      <c r="AO406" s="72"/>
      <c r="AP406" s="72"/>
    </row>
    <row r="407" spans="1:126" s="68" customFormat="1" x14ac:dyDescent="0.25">
      <c r="A407" s="3" t="s">
        <v>13</v>
      </c>
      <c r="B407" s="3">
        <v>1</v>
      </c>
      <c r="C407" s="34"/>
      <c r="D407" s="3"/>
      <c r="E407" s="4">
        <f>E406</f>
        <v>32000</v>
      </c>
      <c r="F407" s="4"/>
      <c r="G407" s="4">
        <f>G406</f>
        <v>0</v>
      </c>
      <c r="H407" s="4">
        <f>H406</f>
        <v>972.8</v>
      </c>
      <c r="I407" s="4">
        <f>I406</f>
        <v>1875</v>
      </c>
      <c r="J407" s="4">
        <f>J406</f>
        <v>3766.2</v>
      </c>
      <c r="K407" s="4">
        <f>K406</f>
        <v>28233.8</v>
      </c>
      <c r="L407" s="73"/>
      <c r="M407" s="73"/>
      <c r="N407" s="73"/>
      <c r="O407" s="73"/>
      <c r="P407" s="73"/>
      <c r="Q407" s="73"/>
      <c r="R407" s="73"/>
      <c r="S407" s="73"/>
      <c r="T407" s="73"/>
      <c r="U407" s="73"/>
      <c r="V407" s="73"/>
      <c r="W407" s="73"/>
      <c r="X407" s="73"/>
      <c r="Y407" s="73"/>
      <c r="Z407" s="73"/>
      <c r="AA407" s="73"/>
      <c r="AB407" s="73"/>
      <c r="AC407" s="73"/>
      <c r="AD407" s="73"/>
      <c r="AE407" s="73"/>
      <c r="AF407" s="73"/>
      <c r="AG407" s="73"/>
      <c r="AH407" s="73"/>
      <c r="AI407" s="73"/>
      <c r="AJ407" s="73"/>
      <c r="AK407" s="73"/>
      <c r="AL407" s="73"/>
      <c r="AM407" s="73"/>
      <c r="AN407" s="73"/>
      <c r="AO407" s="73"/>
      <c r="AP407" s="73"/>
    </row>
    <row r="408" spans="1:126" s="5" customFormat="1" x14ac:dyDescent="0.25">
      <c r="A408" s="10" t="s">
        <v>416</v>
      </c>
      <c r="B408" s="10"/>
      <c r="C408" s="36"/>
      <c r="D408" s="12"/>
      <c r="E408" s="10"/>
      <c r="F408" s="10"/>
      <c r="G408" s="10"/>
      <c r="H408" s="10"/>
      <c r="I408" s="10"/>
      <c r="J408" s="10"/>
      <c r="K408" s="10"/>
      <c r="L408" s="73"/>
      <c r="M408" s="73"/>
      <c r="N408" s="73"/>
      <c r="O408" s="73"/>
      <c r="P408" s="73"/>
      <c r="Q408" s="73"/>
      <c r="R408" s="73"/>
      <c r="S408" s="73"/>
      <c r="T408" s="73"/>
      <c r="U408" s="73"/>
      <c r="V408" s="73"/>
      <c r="W408" s="73"/>
      <c r="X408" s="73"/>
      <c r="Y408" s="73"/>
      <c r="Z408" s="73"/>
      <c r="AA408" s="73"/>
      <c r="AB408" s="73"/>
      <c r="AC408" s="73"/>
      <c r="AD408" s="73"/>
      <c r="AE408" s="73"/>
      <c r="AF408" s="73"/>
      <c r="AG408" s="73"/>
      <c r="AH408" s="73"/>
      <c r="AI408" s="73"/>
      <c r="AJ408" s="73"/>
      <c r="AK408" s="73"/>
      <c r="AL408" s="73"/>
      <c r="AM408" s="73"/>
      <c r="AN408" s="73"/>
      <c r="AO408" s="73"/>
      <c r="AP408" s="73"/>
    </row>
    <row r="409" spans="1:126" s="61" customFormat="1" x14ac:dyDescent="0.25">
      <c r="A409" s="5" t="s">
        <v>294</v>
      </c>
      <c r="B409" t="s">
        <v>15</v>
      </c>
      <c r="C409" s="32" t="s">
        <v>426</v>
      </c>
      <c r="D409" s="11" t="s">
        <v>286</v>
      </c>
      <c r="E409" s="1">
        <v>44000</v>
      </c>
      <c r="F409" s="1">
        <f t="shared" ref="F409:F414" si="150">E409*0.0287</f>
        <v>1262.8</v>
      </c>
      <c r="G409" s="1">
        <v>1007.19</v>
      </c>
      <c r="H409" s="1">
        <f t="shared" ref="H409:H414" si="151">E409*0.0304</f>
        <v>1337.6</v>
      </c>
      <c r="I409" s="1">
        <v>195</v>
      </c>
      <c r="J409" s="1">
        <v>3802.59</v>
      </c>
      <c r="K409" s="1">
        <v>40197.410000000003</v>
      </c>
      <c r="L409" s="74"/>
      <c r="M409" s="74"/>
      <c r="N409" s="74"/>
      <c r="O409" s="74"/>
      <c r="P409" s="74"/>
      <c r="Q409" s="74"/>
      <c r="R409" s="74"/>
      <c r="S409" s="74"/>
      <c r="T409" s="74"/>
      <c r="U409" s="74"/>
      <c r="V409" s="74"/>
      <c r="W409" s="74"/>
      <c r="X409" s="74"/>
      <c r="Y409" s="74"/>
      <c r="Z409" s="74"/>
      <c r="AA409" s="74"/>
      <c r="AB409" s="74"/>
      <c r="AC409" s="74"/>
      <c r="AD409" s="74"/>
      <c r="AE409" s="74"/>
      <c r="AF409" s="74"/>
      <c r="AG409" s="74"/>
      <c r="AH409" s="74"/>
      <c r="AI409" s="74"/>
      <c r="AJ409" s="74"/>
      <c r="AK409" s="74"/>
      <c r="AL409" s="74"/>
      <c r="AM409" s="74"/>
      <c r="AN409" s="74"/>
      <c r="AO409" s="74"/>
      <c r="AP409" s="74"/>
    </row>
    <row r="410" spans="1:126" s="71" customFormat="1" x14ac:dyDescent="0.25">
      <c r="A410" s="5" t="s">
        <v>135</v>
      </c>
      <c r="B410" t="s">
        <v>136</v>
      </c>
      <c r="C410" s="32" t="s">
        <v>425</v>
      </c>
      <c r="D410" t="s">
        <v>286</v>
      </c>
      <c r="E410" s="1">
        <v>45000</v>
      </c>
      <c r="F410" s="1">
        <f t="shared" si="150"/>
        <v>1291.5</v>
      </c>
      <c r="G410" s="1">
        <v>1148.33</v>
      </c>
      <c r="H410" s="1">
        <f t="shared" si="151"/>
        <v>1368</v>
      </c>
      <c r="I410" s="1">
        <v>277.5</v>
      </c>
      <c r="J410" s="1">
        <v>4085.33</v>
      </c>
      <c r="K410" s="1">
        <v>40914.67</v>
      </c>
      <c r="L410" s="73"/>
      <c r="M410" s="73"/>
      <c r="N410" s="73"/>
      <c r="O410" s="73"/>
      <c r="P410" s="73"/>
      <c r="Q410" s="73"/>
      <c r="R410" s="73"/>
      <c r="S410" s="73"/>
      <c r="T410" s="73"/>
      <c r="U410" s="73"/>
      <c r="V410" s="73"/>
      <c r="W410" s="73"/>
      <c r="X410" s="73"/>
      <c r="Y410" s="73"/>
      <c r="Z410" s="73"/>
      <c r="AA410" s="73"/>
      <c r="AB410" s="73"/>
      <c r="AC410" s="73"/>
      <c r="AD410" s="73"/>
      <c r="AE410" s="73"/>
      <c r="AF410" s="73"/>
      <c r="AG410" s="73"/>
      <c r="AH410" s="73"/>
      <c r="AI410" s="73"/>
      <c r="AJ410" s="73"/>
      <c r="AK410" s="73"/>
      <c r="AL410" s="73"/>
      <c r="AM410" s="73"/>
      <c r="AN410" s="73"/>
      <c r="AO410" s="75"/>
      <c r="AP410" s="75"/>
    </row>
    <row r="411" spans="1:126" x14ac:dyDescent="0.25">
      <c r="A411" s="5" t="s">
        <v>319</v>
      </c>
      <c r="B411" t="s">
        <v>318</v>
      </c>
      <c r="C411" s="32" t="s">
        <v>426</v>
      </c>
      <c r="D411" t="s">
        <v>286</v>
      </c>
      <c r="E411" s="1">
        <v>26000</v>
      </c>
      <c r="F411" s="1">
        <f t="shared" si="150"/>
        <v>746.2</v>
      </c>
      <c r="G411" s="1">
        <v>0</v>
      </c>
      <c r="H411" s="1">
        <f t="shared" si="151"/>
        <v>790.4</v>
      </c>
      <c r="I411" s="1">
        <v>25</v>
      </c>
      <c r="J411" s="1">
        <v>1561.6</v>
      </c>
      <c r="K411" s="1">
        <v>24438.400000000001</v>
      </c>
      <c r="L411" s="72"/>
      <c r="M411" s="72"/>
      <c r="N411" s="72"/>
      <c r="O411" s="72"/>
      <c r="P411" s="72"/>
      <c r="Q411" s="72"/>
      <c r="R411" s="72"/>
      <c r="S411" s="72"/>
      <c r="T411" s="72"/>
      <c r="U411" s="72"/>
      <c r="V411" s="72"/>
      <c r="W411" s="72"/>
      <c r="X411" s="72"/>
      <c r="Y411" s="72"/>
      <c r="Z411" s="72"/>
      <c r="AA411" s="72"/>
      <c r="AB411" s="72"/>
      <c r="AC411" s="72"/>
      <c r="AD411" s="72"/>
      <c r="AE411" s="72"/>
      <c r="AF411" s="72"/>
      <c r="AG411" s="72"/>
      <c r="AH411" s="72"/>
      <c r="AI411" s="72"/>
      <c r="AJ411" s="72"/>
      <c r="AK411" s="72"/>
      <c r="AL411" s="72"/>
      <c r="AM411" s="72"/>
      <c r="AN411" s="72"/>
      <c r="AO411" s="72"/>
      <c r="AP411" s="72"/>
    </row>
    <row r="412" spans="1:126" x14ac:dyDescent="0.25">
      <c r="A412" s="5" t="s">
        <v>296</v>
      </c>
      <c r="B412" t="s">
        <v>15</v>
      </c>
      <c r="C412" s="32" t="s">
        <v>426</v>
      </c>
      <c r="D412" t="s">
        <v>286</v>
      </c>
      <c r="E412" s="1">
        <v>28000</v>
      </c>
      <c r="F412" s="1">
        <f t="shared" si="150"/>
        <v>803.6</v>
      </c>
      <c r="G412" s="1">
        <v>0</v>
      </c>
      <c r="H412" s="1">
        <f t="shared" si="151"/>
        <v>851.2</v>
      </c>
      <c r="I412" s="1">
        <v>1215.1199999999999</v>
      </c>
      <c r="J412" s="1">
        <v>3029.92</v>
      </c>
      <c r="K412" s="1">
        <v>24970.080000000002</v>
      </c>
      <c r="L412" s="76"/>
      <c r="M412" s="76"/>
      <c r="N412" s="76"/>
      <c r="O412" s="76"/>
      <c r="P412" s="76"/>
      <c r="Q412" s="76"/>
      <c r="R412" s="76"/>
      <c r="S412" s="76"/>
      <c r="T412" s="76"/>
      <c r="U412" s="76"/>
      <c r="V412" s="76"/>
      <c r="W412" s="76"/>
      <c r="X412" s="76"/>
      <c r="Y412" s="76"/>
      <c r="Z412" s="76"/>
      <c r="AA412" s="76"/>
      <c r="AB412" s="76"/>
      <c r="AC412" s="76"/>
      <c r="AD412" s="76"/>
      <c r="AE412" s="76"/>
      <c r="AF412" s="76"/>
      <c r="AG412" s="76"/>
      <c r="AH412" s="76"/>
      <c r="AI412" s="76"/>
      <c r="AJ412" s="76"/>
      <c r="AK412" s="76"/>
      <c r="AL412" s="76"/>
      <c r="AM412" s="76"/>
      <c r="AN412" s="76"/>
      <c r="AO412" s="76"/>
      <c r="AP412" s="76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  <c r="CW412"/>
      <c r="CX412"/>
      <c r="CY412"/>
      <c r="CZ412"/>
      <c r="DA412"/>
      <c r="DB412"/>
      <c r="DC412"/>
      <c r="DD412"/>
      <c r="DE412"/>
      <c r="DF412"/>
      <c r="DG412"/>
      <c r="DH412"/>
      <c r="DI412"/>
      <c r="DJ412"/>
      <c r="DK412"/>
      <c r="DL412"/>
      <c r="DM412"/>
      <c r="DN412"/>
      <c r="DO412"/>
      <c r="DP412"/>
      <c r="DQ412"/>
      <c r="DR412"/>
      <c r="DS412"/>
      <c r="DT412"/>
      <c r="DU412"/>
      <c r="DV412"/>
    </row>
    <row r="413" spans="1:126" x14ac:dyDescent="0.25">
      <c r="A413" s="5" t="s">
        <v>323</v>
      </c>
      <c r="B413" t="s">
        <v>157</v>
      </c>
      <c r="C413" s="32" t="s">
        <v>425</v>
      </c>
      <c r="D413" s="11" t="s">
        <v>286</v>
      </c>
      <c r="E413" s="1">
        <v>26000</v>
      </c>
      <c r="F413" s="1">
        <f t="shared" si="150"/>
        <v>746.2</v>
      </c>
      <c r="G413" s="1">
        <v>0</v>
      </c>
      <c r="H413" s="1">
        <f t="shared" si="151"/>
        <v>790.4</v>
      </c>
      <c r="I413" s="1">
        <v>187</v>
      </c>
      <c r="J413" s="1">
        <v>1723.6</v>
      </c>
      <c r="K413" s="1">
        <v>24276.400000000001</v>
      </c>
      <c r="L413" s="72"/>
      <c r="M413" s="72"/>
      <c r="N413" s="72"/>
      <c r="O413" s="72"/>
      <c r="P413" s="72"/>
      <c r="Q413" s="72"/>
      <c r="R413" s="72"/>
      <c r="S413" s="72"/>
      <c r="T413" s="72"/>
      <c r="U413" s="72"/>
      <c r="V413" s="72"/>
      <c r="W413" s="72"/>
      <c r="X413" s="72"/>
      <c r="Y413" s="72"/>
      <c r="Z413" s="72"/>
      <c r="AA413" s="72"/>
      <c r="AB413" s="72"/>
      <c r="AC413" s="72"/>
      <c r="AD413" s="72"/>
      <c r="AE413" s="72"/>
      <c r="AF413" s="72"/>
      <c r="AG413" s="72"/>
      <c r="AH413" s="72"/>
      <c r="AI413" s="72"/>
      <c r="AJ413" s="72"/>
      <c r="AK413" s="72"/>
      <c r="AL413" s="72"/>
      <c r="AM413" s="72"/>
      <c r="AN413" s="72"/>
      <c r="AO413" s="72"/>
      <c r="AP413" s="72"/>
    </row>
    <row r="414" spans="1:126" x14ac:dyDescent="0.25">
      <c r="A414" s="5" t="s">
        <v>347</v>
      </c>
      <c r="B414" s="21" t="s">
        <v>130</v>
      </c>
      <c r="C414" s="32" t="s">
        <v>426</v>
      </c>
      <c r="D414" s="16" t="s">
        <v>286</v>
      </c>
      <c r="E414" s="1">
        <v>26000</v>
      </c>
      <c r="F414" s="1">
        <f t="shared" si="150"/>
        <v>746.2</v>
      </c>
      <c r="G414" s="1">
        <v>0</v>
      </c>
      <c r="H414" s="1">
        <f t="shared" si="151"/>
        <v>790.4</v>
      </c>
      <c r="I414" s="1">
        <v>25</v>
      </c>
      <c r="J414" s="1">
        <v>1561.6</v>
      </c>
      <c r="K414" s="1">
        <f>E414-J414</f>
        <v>24438.400000000001</v>
      </c>
      <c r="L414" s="76"/>
      <c r="M414" s="76"/>
      <c r="N414" s="76"/>
      <c r="O414" s="76"/>
      <c r="P414" s="76"/>
      <c r="Q414" s="76"/>
      <c r="R414" s="76"/>
      <c r="S414" s="76"/>
      <c r="T414" s="76"/>
      <c r="U414" s="76"/>
      <c r="V414" s="76"/>
      <c r="W414" s="76"/>
      <c r="X414" s="76"/>
      <c r="Y414" s="76"/>
      <c r="Z414" s="76"/>
      <c r="AA414" s="76"/>
      <c r="AB414" s="76"/>
      <c r="AC414" s="76"/>
      <c r="AD414" s="76"/>
      <c r="AE414" s="76"/>
      <c r="AF414" s="76"/>
      <c r="AG414" s="76"/>
      <c r="AH414" s="76"/>
      <c r="AI414" s="76"/>
      <c r="AJ414" s="76"/>
      <c r="AK414" s="76"/>
      <c r="AL414" s="76"/>
      <c r="AM414" s="76"/>
      <c r="AN414" s="76"/>
      <c r="AO414" s="76"/>
      <c r="AP414" s="76"/>
      <c r="AQ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  <c r="CQ414"/>
      <c r="CR414"/>
      <c r="CS414"/>
      <c r="CT414"/>
      <c r="CU414"/>
      <c r="CV414"/>
      <c r="CW414"/>
      <c r="CX414"/>
      <c r="CY414"/>
      <c r="CZ414"/>
      <c r="DA414"/>
      <c r="DB414"/>
      <c r="DC414"/>
      <c r="DD414"/>
      <c r="DE414"/>
      <c r="DF414"/>
      <c r="DG414"/>
      <c r="DH414"/>
      <c r="DI414"/>
      <c r="DJ414"/>
      <c r="DK414"/>
      <c r="DL414"/>
      <c r="DM414"/>
      <c r="DN414"/>
      <c r="DO414"/>
      <c r="DP414"/>
      <c r="DQ414"/>
      <c r="DR414"/>
      <c r="DS414"/>
      <c r="DT414"/>
      <c r="DU414"/>
      <c r="DV414"/>
    </row>
    <row r="415" spans="1:126" x14ac:dyDescent="0.25">
      <c r="A415" s="47" t="s">
        <v>322</v>
      </c>
      <c r="B415" s="13" t="s">
        <v>124</v>
      </c>
      <c r="C415" s="38" t="s">
        <v>425</v>
      </c>
      <c r="D415" t="s">
        <v>286</v>
      </c>
      <c r="E415" s="1">
        <v>76000</v>
      </c>
      <c r="F415" s="1">
        <f t="shared" ref="F415:F416" si="152">E415*0.0287</f>
        <v>2181.1999999999998</v>
      </c>
      <c r="G415" s="1">
        <v>6497.56</v>
      </c>
      <c r="H415" s="1">
        <f t="shared" ref="H415:H416" si="153">E415*0.0304</f>
        <v>2310.4</v>
      </c>
      <c r="I415" s="1">
        <v>195</v>
      </c>
      <c r="J415" s="1">
        <f t="shared" ref="J415" si="154">F415+G415+H415+I415</f>
        <v>11184.16</v>
      </c>
      <c r="K415" s="1">
        <f t="shared" ref="K415" si="155">E415-J415</f>
        <v>64815.839999999997</v>
      </c>
      <c r="L415" s="76"/>
      <c r="M415" s="76"/>
      <c r="N415" s="76"/>
      <c r="O415" s="76"/>
      <c r="P415" s="76"/>
      <c r="Q415" s="76"/>
      <c r="R415" s="76"/>
      <c r="S415" s="76"/>
      <c r="T415" s="76"/>
      <c r="U415" s="76"/>
      <c r="V415" s="76"/>
      <c r="W415" s="76"/>
      <c r="X415" s="76"/>
      <c r="Y415" s="76"/>
      <c r="Z415" s="76"/>
      <c r="AA415" s="76"/>
      <c r="AB415" s="76"/>
      <c r="AC415" s="76"/>
      <c r="AD415" s="76"/>
      <c r="AE415" s="76"/>
      <c r="AF415" s="76"/>
      <c r="AG415" s="76"/>
      <c r="AH415" s="76"/>
      <c r="AI415" s="76"/>
      <c r="AJ415" s="76"/>
      <c r="AK415" s="76"/>
      <c r="AL415" s="76"/>
      <c r="AM415" s="76"/>
      <c r="AN415" s="76"/>
      <c r="AO415" s="76"/>
      <c r="AP415" s="76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  <c r="DV415"/>
    </row>
    <row r="416" spans="1:126" x14ac:dyDescent="0.25">
      <c r="A416" s="5" t="s">
        <v>277</v>
      </c>
      <c r="B416" s="11" t="s">
        <v>15</v>
      </c>
      <c r="C416" s="33" t="s">
        <v>425</v>
      </c>
      <c r="D416" s="11" t="s">
        <v>286</v>
      </c>
      <c r="E416" s="1">
        <v>42000</v>
      </c>
      <c r="F416" s="1">
        <f t="shared" si="152"/>
        <v>1205.4000000000001</v>
      </c>
      <c r="G416" s="1">
        <v>724</v>
      </c>
      <c r="H416" s="1">
        <f t="shared" si="153"/>
        <v>1276.8</v>
      </c>
      <c r="I416" s="1">
        <v>25</v>
      </c>
      <c r="J416" s="1">
        <v>3232.12</v>
      </c>
      <c r="K416" s="1">
        <v>38767.879999999997</v>
      </c>
      <c r="L416" s="78"/>
      <c r="M416" s="78"/>
      <c r="N416" s="78"/>
      <c r="O416" s="78"/>
      <c r="P416" s="78"/>
      <c r="Q416" s="78"/>
      <c r="R416" s="78"/>
      <c r="S416" s="78"/>
      <c r="T416" s="78"/>
      <c r="U416" s="78"/>
      <c r="V416" s="78"/>
      <c r="W416" s="78"/>
      <c r="X416" s="78"/>
      <c r="Y416" s="78"/>
      <c r="Z416" s="78"/>
      <c r="AA416" s="78"/>
      <c r="AB416" s="78"/>
      <c r="AC416" s="78"/>
      <c r="AD416" s="78"/>
      <c r="AE416" s="78"/>
      <c r="AF416" s="78"/>
      <c r="AG416" s="78"/>
      <c r="AH416" s="78"/>
      <c r="AI416" s="78"/>
      <c r="AJ416" s="78"/>
      <c r="AK416" s="78"/>
      <c r="AL416" s="78"/>
      <c r="AM416" s="78"/>
      <c r="AN416" s="78"/>
      <c r="AO416" s="77"/>
      <c r="AP416" s="77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  <c r="CW416"/>
      <c r="CX416"/>
      <c r="CY416"/>
      <c r="CZ416"/>
      <c r="DA416"/>
      <c r="DB416"/>
      <c r="DC416"/>
      <c r="DD416"/>
      <c r="DE416"/>
      <c r="DF416"/>
      <c r="DG416"/>
      <c r="DH416"/>
      <c r="DI416"/>
      <c r="DJ416"/>
      <c r="DK416"/>
      <c r="DL416"/>
      <c r="DM416"/>
      <c r="DN416"/>
      <c r="DO416"/>
      <c r="DP416"/>
      <c r="DQ416"/>
      <c r="DR416"/>
      <c r="DS416"/>
      <c r="DT416"/>
      <c r="DU416"/>
      <c r="DV416"/>
    </row>
    <row r="417" spans="1:126" x14ac:dyDescent="0.25">
      <c r="A417" s="3" t="s">
        <v>13</v>
      </c>
      <c r="B417" s="3">
        <v>8</v>
      </c>
      <c r="C417" s="34"/>
      <c r="D417" s="3"/>
      <c r="E417" s="4">
        <f>SUM(E409:E416)</f>
        <v>313000</v>
      </c>
      <c r="F417" s="4">
        <f>SUM(F409:F416)</f>
        <v>8983.1</v>
      </c>
      <c r="G417" s="4">
        <f>SUM(G409:G416)</f>
        <v>9377.08</v>
      </c>
      <c r="H417" s="4">
        <f>SUM(H409:H416)</f>
        <v>9515.2000000000007</v>
      </c>
      <c r="I417" s="4">
        <f>SUM(I409:I416)</f>
        <v>2144.62</v>
      </c>
      <c r="J417" s="4">
        <f>SUM(J409:J416)</f>
        <v>30180.92</v>
      </c>
      <c r="K417" s="4">
        <f>SUM(K409:K416)</f>
        <v>282819.08</v>
      </c>
      <c r="AO417"/>
      <c r="AP417"/>
      <c r="AQ417"/>
      <c r="AR417"/>
      <c r="AS417"/>
      <c r="AT417"/>
      <c r="AU417"/>
      <c r="AV417"/>
      <c r="AW417"/>
      <c r="AX417"/>
      <c r="AY417"/>
      <c r="AZ417"/>
      <c r="BA417"/>
      <c r="BB417"/>
      <c r="BC417"/>
      <c r="BD417"/>
      <c r="BE417"/>
      <c r="BF417"/>
      <c r="BG417"/>
      <c r="BH417"/>
      <c r="BI417"/>
      <c r="BJ417"/>
      <c r="BK417"/>
      <c r="BL417"/>
      <c r="BM417"/>
      <c r="BN417"/>
      <c r="BO417"/>
      <c r="BP417"/>
      <c r="BQ417"/>
      <c r="BR417"/>
      <c r="BS417"/>
      <c r="BT417"/>
      <c r="BU417"/>
      <c r="BV417"/>
      <c r="BW417"/>
      <c r="BX417"/>
      <c r="BY417"/>
      <c r="BZ417"/>
      <c r="CA417"/>
      <c r="CB417"/>
      <c r="CC417"/>
      <c r="CD417"/>
      <c r="CE417"/>
      <c r="CF417"/>
      <c r="CG417"/>
      <c r="CH417"/>
      <c r="CI417"/>
      <c r="CJ417"/>
      <c r="CK417"/>
      <c r="CL417"/>
      <c r="CM417"/>
      <c r="CN417"/>
      <c r="CO417"/>
      <c r="CP417"/>
      <c r="CQ417"/>
      <c r="CR417"/>
      <c r="CS417"/>
      <c r="CT417"/>
      <c r="CU417"/>
      <c r="CV417"/>
      <c r="CW417"/>
      <c r="CX417"/>
      <c r="CY417"/>
      <c r="CZ417"/>
      <c r="DA417"/>
      <c r="DB417"/>
      <c r="DC417"/>
      <c r="DD417"/>
      <c r="DE417"/>
      <c r="DF417"/>
      <c r="DG417"/>
      <c r="DH417"/>
      <c r="DI417"/>
      <c r="DJ417"/>
      <c r="DK417"/>
      <c r="DL417"/>
      <c r="DM417"/>
      <c r="DN417"/>
      <c r="DO417"/>
      <c r="DP417"/>
      <c r="DQ417"/>
      <c r="DR417"/>
      <c r="DS417"/>
      <c r="DT417"/>
      <c r="DU417"/>
      <c r="DV417"/>
    </row>
    <row r="418" spans="1:126" x14ac:dyDescent="0.25">
      <c r="A418" s="6"/>
      <c r="B418" s="6"/>
      <c r="C418" s="40"/>
      <c r="D418" s="6"/>
      <c r="E418" s="49"/>
      <c r="F418" s="49"/>
      <c r="G418" s="49"/>
      <c r="H418" s="49"/>
      <c r="I418" s="49"/>
      <c r="J418" s="49"/>
      <c r="K418" s="49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  <c r="CW418"/>
      <c r="CX418"/>
      <c r="CY418"/>
      <c r="CZ418"/>
      <c r="DA418"/>
      <c r="DB418"/>
      <c r="DC418"/>
      <c r="DD418"/>
      <c r="DE418"/>
      <c r="DF418"/>
      <c r="DG418"/>
      <c r="DH418"/>
      <c r="DI418"/>
      <c r="DJ418"/>
      <c r="DK418"/>
      <c r="DL418"/>
      <c r="DM418"/>
      <c r="DN418"/>
      <c r="DO418"/>
      <c r="DP418"/>
      <c r="DQ418"/>
      <c r="DR418"/>
      <c r="DS418"/>
      <c r="DT418"/>
      <c r="DU418"/>
      <c r="DV418"/>
    </row>
    <row r="419" spans="1:126" x14ac:dyDescent="0.25">
      <c r="A419" s="6" t="s">
        <v>514</v>
      </c>
      <c r="B419" s="6"/>
      <c r="C419" s="40"/>
      <c r="D419" s="6"/>
      <c r="E419" s="49"/>
      <c r="F419" s="49"/>
      <c r="G419" s="49"/>
      <c r="H419" s="49"/>
      <c r="I419" s="49"/>
      <c r="J419" s="49"/>
      <c r="K419" s="49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  <c r="AO419"/>
      <c r="AP419"/>
      <c r="AQ419"/>
      <c r="AR419"/>
      <c r="AS419"/>
      <c r="AT419"/>
      <c r="AU419"/>
      <c r="AV419"/>
      <c r="AW419"/>
      <c r="AX419"/>
      <c r="AY419"/>
      <c r="AZ419"/>
      <c r="BA419"/>
      <c r="BB419"/>
      <c r="BC419"/>
      <c r="BD419"/>
      <c r="BE419"/>
      <c r="BF419"/>
      <c r="BG419"/>
      <c r="BH419"/>
      <c r="BI419"/>
      <c r="BJ419"/>
      <c r="BK419"/>
      <c r="BL419"/>
      <c r="BM419"/>
      <c r="BN419"/>
      <c r="BO419"/>
      <c r="BP419"/>
      <c r="BQ419"/>
      <c r="BR419"/>
      <c r="BS419"/>
      <c r="BT419"/>
      <c r="BU419"/>
      <c r="BV419"/>
      <c r="BW419"/>
      <c r="BX419"/>
      <c r="BY419"/>
      <c r="BZ419"/>
      <c r="CA419"/>
      <c r="CB419"/>
      <c r="CC419"/>
      <c r="CD419"/>
      <c r="CE419"/>
      <c r="CF419"/>
      <c r="CG419"/>
      <c r="CH419"/>
      <c r="CI419"/>
      <c r="CJ419"/>
      <c r="CK419"/>
      <c r="CL419"/>
      <c r="CM419"/>
      <c r="CN419"/>
      <c r="CO419"/>
      <c r="CP419"/>
      <c r="CQ419"/>
      <c r="CR419"/>
      <c r="CS419"/>
      <c r="CT419"/>
      <c r="CU419"/>
      <c r="CV419"/>
      <c r="CW419"/>
      <c r="CX419"/>
      <c r="CY419"/>
      <c r="CZ419"/>
      <c r="DA419"/>
      <c r="DB419"/>
      <c r="DC419"/>
      <c r="DD419"/>
      <c r="DE419"/>
      <c r="DF419"/>
      <c r="DG419"/>
      <c r="DH419"/>
      <c r="DI419"/>
      <c r="DJ419"/>
      <c r="DK419"/>
      <c r="DL419"/>
      <c r="DM419"/>
      <c r="DN419"/>
      <c r="DO419"/>
      <c r="DP419"/>
      <c r="DQ419"/>
      <c r="DR419"/>
      <c r="DS419"/>
      <c r="DT419"/>
      <c r="DU419"/>
      <c r="DV419"/>
    </row>
    <row r="420" spans="1:126" x14ac:dyDescent="0.25">
      <c r="A420" s="61" t="s">
        <v>155</v>
      </c>
      <c r="B420" s="61" t="s">
        <v>61</v>
      </c>
      <c r="C420" s="69" t="s">
        <v>425</v>
      </c>
      <c r="D420" s="61" t="s">
        <v>286</v>
      </c>
      <c r="E420" s="70">
        <v>19800</v>
      </c>
      <c r="F420" s="70"/>
      <c r="G420" s="70">
        <v>0</v>
      </c>
      <c r="H420" s="70">
        <v>601.91999999999996</v>
      </c>
      <c r="I420" s="70">
        <v>25</v>
      </c>
      <c r="J420" s="70">
        <v>1195.18</v>
      </c>
      <c r="K420" s="70">
        <v>18604.82</v>
      </c>
    </row>
    <row r="421" spans="1:126" s="5" customFormat="1" x14ac:dyDescent="0.25">
      <c r="A421" s="65" t="s">
        <v>13</v>
      </c>
      <c r="B421" s="65">
        <v>1</v>
      </c>
      <c r="C421" s="66"/>
      <c r="D421" s="65"/>
      <c r="E421" s="67">
        <f>E420</f>
        <v>19800</v>
      </c>
      <c r="F421" s="67"/>
      <c r="G421" s="67">
        <f>G420</f>
        <v>0</v>
      </c>
      <c r="H421" s="67">
        <f>H420</f>
        <v>601.91999999999996</v>
      </c>
      <c r="I421" s="67">
        <f>I420</f>
        <v>25</v>
      </c>
      <c r="J421" s="67">
        <f>J420</f>
        <v>1195.18</v>
      </c>
      <c r="K421" s="67">
        <f>K420</f>
        <v>18604.82</v>
      </c>
    </row>
    <row r="422" spans="1:126" s="5" customFormat="1" x14ac:dyDescent="0.25">
      <c r="A422" s="25" t="s">
        <v>417</v>
      </c>
      <c r="B422" s="25"/>
      <c r="C422" s="36"/>
      <c r="D422" s="25"/>
      <c r="E422" s="25"/>
      <c r="F422" s="25"/>
      <c r="G422" s="25"/>
      <c r="H422" s="25"/>
      <c r="I422" s="25"/>
      <c r="J422" s="25"/>
      <c r="K422" s="25"/>
    </row>
    <row r="423" spans="1:126" s="61" customFormat="1" x14ac:dyDescent="0.25">
      <c r="A423" t="s">
        <v>295</v>
      </c>
      <c r="B423" t="s">
        <v>140</v>
      </c>
      <c r="C423" s="32" t="s">
        <v>425</v>
      </c>
      <c r="D423" t="s">
        <v>286</v>
      </c>
      <c r="E423" s="1">
        <v>40000</v>
      </c>
      <c r="F423" s="1">
        <f>E423*0.0287</f>
        <v>1148</v>
      </c>
      <c r="G423" s="1">
        <v>0</v>
      </c>
      <c r="H423" s="1">
        <f>E423*0.0304</f>
        <v>1216</v>
      </c>
      <c r="I423" s="1">
        <v>25</v>
      </c>
      <c r="J423" s="1">
        <v>2831.65</v>
      </c>
      <c r="K423" s="1">
        <f>E423-J423</f>
        <v>37168.35</v>
      </c>
    </row>
    <row r="424" spans="1:126" s="65" customFormat="1" x14ac:dyDescent="0.25">
      <c r="A424" t="s">
        <v>137</v>
      </c>
      <c r="B424" t="s">
        <v>136</v>
      </c>
      <c r="C424" s="32" t="s">
        <v>425</v>
      </c>
      <c r="D424" t="s">
        <v>286</v>
      </c>
      <c r="E424" s="1">
        <v>40000</v>
      </c>
      <c r="F424" s="1">
        <f>E424*0.0287</f>
        <v>1148</v>
      </c>
      <c r="G424" s="1">
        <v>0</v>
      </c>
      <c r="H424" s="1">
        <f>E424*0.0304</f>
        <v>1216</v>
      </c>
      <c r="I424" s="1">
        <v>1445</v>
      </c>
      <c r="J424" s="1">
        <v>3001.65</v>
      </c>
      <c r="K424" s="1">
        <v>36998.35</v>
      </c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</row>
    <row r="425" spans="1:126" x14ac:dyDescent="0.25">
      <c r="A425" t="s">
        <v>373</v>
      </c>
      <c r="B425" s="17" t="s">
        <v>362</v>
      </c>
      <c r="C425" s="37" t="s">
        <v>425</v>
      </c>
      <c r="D425" t="s">
        <v>286</v>
      </c>
      <c r="E425" s="1">
        <v>64000</v>
      </c>
      <c r="F425" s="1">
        <v>1291.5</v>
      </c>
      <c r="G425" s="1">
        <v>1148.33</v>
      </c>
      <c r="H425" s="1">
        <v>1368</v>
      </c>
      <c r="I425" s="1">
        <v>25</v>
      </c>
      <c r="J425" s="1">
        <v>8046.8</v>
      </c>
      <c r="K425" s="1">
        <v>55953.2</v>
      </c>
    </row>
    <row r="426" spans="1:126" x14ac:dyDescent="0.25">
      <c r="A426" s="3" t="s">
        <v>13</v>
      </c>
      <c r="B426" s="3">
        <v>3</v>
      </c>
      <c r="C426" s="34"/>
      <c r="D426" s="3"/>
      <c r="E426" s="4">
        <f>SUM(E423:E425)</f>
        <v>144000</v>
      </c>
      <c r="F426" s="4">
        <f t="shared" ref="F426:K426" si="156">SUM(F423:F425)</f>
        <v>3587.5</v>
      </c>
      <c r="G426" s="4">
        <f t="shared" si="156"/>
        <v>1148.33</v>
      </c>
      <c r="H426" s="4">
        <f t="shared" si="156"/>
        <v>3800</v>
      </c>
      <c r="I426" s="4">
        <f t="shared" si="156"/>
        <v>1495</v>
      </c>
      <c r="J426" s="4">
        <f t="shared" si="156"/>
        <v>13880.1</v>
      </c>
      <c r="K426" s="4">
        <f t="shared" si="156"/>
        <v>130119.9</v>
      </c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  <c r="DV426"/>
    </row>
    <row r="427" spans="1:126" s="2" customFormat="1" x14ac:dyDescent="0.25">
      <c r="A427"/>
      <c r="B427"/>
      <c r="C427" s="32"/>
      <c r="D427"/>
      <c r="E427" s="1"/>
      <c r="F427" s="1"/>
      <c r="G427" s="1"/>
      <c r="H427" s="1"/>
      <c r="I427" s="1"/>
      <c r="J427" s="1"/>
      <c r="K427" s="1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6"/>
      <c r="BF427" s="6"/>
      <c r="BG427" s="6"/>
      <c r="BH427" s="6"/>
      <c r="BI427" s="6"/>
      <c r="BJ427" s="6"/>
      <c r="BK427" s="6"/>
      <c r="BL427" s="6"/>
      <c r="BM427" s="6"/>
      <c r="BN427" s="6"/>
      <c r="BO427" s="6"/>
      <c r="BP427" s="6"/>
      <c r="BQ427" s="6"/>
      <c r="BR427" s="6"/>
      <c r="BS427" s="6"/>
      <c r="BT427" s="6"/>
      <c r="BU427" s="6"/>
      <c r="BV427" s="6"/>
      <c r="BW427" s="6"/>
      <c r="BX427" s="6"/>
      <c r="BY427" s="6"/>
      <c r="BZ427" s="6"/>
      <c r="CA427" s="6"/>
      <c r="CB427" s="6"/>
      <c r="CC427" s="6"/>
      <c r="CD427" s="6"/>
      <c r="CE427" s="6"/>
      <c r="CF427" s="6"/>
      <c r="CG427" s="6"/>
      <c r="CH427" s="6"/>
      <c r="CI427" s="6"/>
      <c r="CJ427" s="6"/>
      <c r="CK427" s="6"/>
      <c r="CL427" s="6"/>
      <c r="CM427" s="6"/>
      <c r="CN427" s="6"/>
      <c r="CO427" s="6"/>
      <c r="CP427" s="6"/>
      <c r="CQ427" s="6"/>
      <c r="CR427" s="6"/>
      <c r="CS427" s="6"/>
      <c r="CT427" s="6"/>
      <c r="CU427" s="6"/>
      <c r="CV427" s="6"/>
      <c r="CW427" s="6"/>
      <c r="CX427" s="6"/>
      <c r="CY427" s="6"/>
      <c r="CZ427" s="6"/>
      <c r="DA427" s="6"/>
      <c r="DB427" s="6"/>
      <c r="DC427" s="6"/>
      <c r="DD427" s="6"/>
      <c r="DE427" s="6"/>
      <c r="DF427" s="6"/>
      <c r="DG427" s="6"/>
      <c r="DH427" s="6"/>
      <c r="DI427" s="6"/>
      <c r="DJ427" s="6"/>
      <c r="DK427" s="6"/>
      <c r="DL427" s="6"/>
      <c r="DM427" s="6"/>
      <c r="DN427" s="6"/>
      <c r="DO427" s="6"/>
      <c r="DP427" s="6"/>
      <c r="DQ427" s="6"/>
      <c r="DR427" s="6"/>
      <c r="DS427" s="6"/>
      <c r="DT427" s="6"/>
      <c r="DU427" s="6"/>
      <c r="DV427" s="6"/>
    </row>
    <row r="428" spans="1:126" x14ac:dyDescent="0.25">
      <c r="A428" s="25" t="s">
        <v>418</v>
      </c>
      <c r="B428" s="25"/>
      <c r="C428" s="36"/>
      <c r="D428" s="25"/>
      <c r="E428" s="25"/>
      <c r="F428" s="25"/>
      <c r="G428" s="25"/>
      <c r="H428" s="25"/>
      <c r="I428" s="25"/>
      <c r="J428" s="25"/>
      <c r="K428" s="25"/>
      <c r="L428"/>
      <c r="M428"/>
      <c r="N428"/>
      <c r="O428"/>
      <c r="P428"/>
      <c r="Q428"/>
      <c r="R428"/>
      <c r="S428"/>
      <c r="T428"/>
      <c r="U428"/>
      <c r="V428"/>
      <c r="W428"/>
      <c r="X428"/>
      <c r="Y428"/>
      <c r="Z428"/>
      <c r="AA428"/>
      <c r="AB428"/>
      <c r="AC428"/>
      <c r="AD428"/>
      <c r="AE428"/>
      <c r="AF428"/>
      <c r="AG428"/>
      <c r="AH428"/>
      <c r="AI428"/>
      <c r="AJ428"/>
      <c r="AK428"/>
      <c r="AL428"/>
      <c r="AM428"/>
      <c r="AN428"/>
      <c r="AO428"/>
      <c r="AP428"/>
      <c r="AQ428"/>
      <c r="AR428"/>
      <c r="AS428"/>
      <c r="AT428"/>
      <c r="AU428"/>
      <c r="AV428"/>
      <c r="AW428"/>
      <c r="AX428"/>
      <c r="AY428"/>
      <c r="AZ428"/>
      <c r="BA428"/>
      <c r="BB428"/>
      <c r="BC428"/>
      <c r="BD428"/>
      <c r="BE428"/>
      <c r="BF428"/>
      <c r="BG428"/>
      <c r="BH428"/>
      <c r="BI428"/>
      <c r="BJ428"/>
      <c r="BK428"/>
      <c r="BL428"/>
      <c r="BM428"/>
      <c r="BN428"/>
      <c r="BO428"/>
      <c r="BP428"/>
      <c r="BQ428"/>
      <c r="BR428"/>
      <c r="BS428"/>
      <c r="BT428"/>
      <c r="BU428"/>
      <c r="BV428"/>
      <c r="BW428"/>
      <c r="BX428"/>
      <c r="BY428"/>
      <c r="BZ428"/>
      <c r="CA428"/>
      <c r="CB428"/>
      <c r="CC428"/>
      <c r="CD428"/>
      <c r="CE428"/>
      <c r="CF428"/>
      <c r="CG428"/>
      <c r="CH428"/>
      <c r="CI428"/>
      <c r="CJ428"/>
      <c r="CK428"/>
      <c r="CL428"/>
      <c r="CM428"/>
      <c r="CN428"/>
      <c r="CO428"/>
      <c r="CP428"/>
      <c r="CQ428"/>
      <c r="CR428"/>
      <c r="CS428"/>
      <c r="CT428"/>
      <c r="CU428"/>
      <c r="CV428"/>
      <c r="CW428"/>
      <c r="CX428"/>
      <c r="CY428"/>
      <c r="CZ428"/>
      <c r="DA428"/>
      <c r="DB428"/>
      <c r="DC428"/>
      <c r="DD428"/>
      <c r="DE428"/>
      <c r="DF428"/>
      <c r="DG428"/>
      <c r="DH428"/>
      <c r="DI428"/>
      <c r="DJ428"/>
      <c r="DK428"/>
      <c r="DL428"/>
      <c r="DM428"/>
      <c r="DN428"/>
      <c r="DO428"/>
      <c r="DP428"/>
      <c r="DQ428"/>
      <c r="DR428"/>
      <c r="DS428"/>
      <c r="DT428"/>
      <c r="DU428"/>
      <c r="DV428"/>
    </row>
    <row r="429" spans="1:126" x14ac:dyDescent="0.25">
      <c r="A429" t="s">
        <v>371</v>
      </c>
      <c r="B429" t="s">
        <v>117</v>
      </c>
      <c r="C429" s="32" t="s">
        <v>426</v>
      </c>
      <c r="D429" t="s">
        <v>286</v>
      </c>
      <c r="E429" s="1">
        <v>85000</v>
      </c>
      <c r="F429" s="1">
        <f>E429*0.0287</f>
        <v>2439.5</v>
      </c>
      <c r="G429" s="1">
        <v>5368.48</v>
      </c>
      <c r="H429" s="1">
        <f>E429*0.0304</f>
        <v>2584</v>
      </c>
      <c r="I429" s="1">
        <v>195</v>
      </c>
      <c r="J429" s="1">
        <v>13795.49</v>
      </c>
      <c r="K429" s="1">
        <v>71204.509999999995</v>
      </c>
    </row>
    <row r="430" spans="1:126" x14ac:dyDescent="0.25">
      <c r="A430" t="s">
        <v>317</v>
      </c>
      <c r="B430" t="s">
        <v>140</v>
      </c>
      <c r="C430" s="32" t="s">
        <v>425</v>
      </c>
      <c r="D430" t="s">
        <v>286</v>
      </c>
      <c r="E430" s="1">
        <v>26000</v>
      </c>
      <c r="F430" s="1">
        <f>E430*0.0287</f>
        <v>746.2</v>
      </c>
      <c r="G430" s="1">
        <v>0</v>
      </c>
      <c r="H430" s="1">
        <f>E430*0.0304</f>
        <v>790.4</v>
      </c>
      <c r="I430" s="1">
        <v>25</v>
      </c>
      <c r="J430" s="1">
        <v>1561.6</v>
      </c>
      <c r="K430" s="1">
        <v>24438.400000000001</v>
      </c>
    </row>
    <row r="431" spans="1:126" x14ac:dyDescent="0.25">
      <c r="A431" t="s">
        <v>293</v>
      </c>
      <c r="B431" t="s">
        <v>164</v>
      </c>
      <c r="C431" s="32" t="s">
        <v>425</v>
      </c>
      <c r="D431" t="s">
        <v>286</v>
      </c>
      <c r="E431" s="1">
        <v>27000</v>
      </c>
      <c r="F431" s="1">
        <f>E431*0.0287</f>
        <v>774.9</v>
      </c>
      <c r="G431" s="1">
        <v>0</v>
      </c>
      <c r="H431" s="1">
        <f>E431*0.0304</f>
        <v>820.8</v>
      </c>
      <c r="I431" s="1">
        <v>287</v>
      </c>
      <c r="J431" s="1">
        <v>1882.7</v>
      </c>
      <c r="K431" s="1">
        <v>25117.3</v>
      </c>
    </row>
    <row r="432" spans="1:126" x14ac:dyDescent="0.25">
      <c r="A432" t="s">
        <v>256</v>
      </c>
      <c r="B432" t="s">
        <v>15</v>
      </c>
      <c r="C432" s="32" t="s">
        <v>425</v>
      </c>
      <c r="D432" t="s">
        <v>286</v>
      </c>
      <c r="E432" s="1">
        <v>33000</v>
      </c>
      <c r="F432" s="1">
        <f t="shared" ref="F432" si="157">E432*0.0287</f>
        <v>947.1</v>
      </c>
      <c r="G432" s="1">
        <v>0</v>
      </c>
      <c r="H432" s="1">
        <f t="shared" ref="H432" si="158">E432*0.0304</f>
        <v>1003.2</v>
      </c>
      <c r="I432" s="1">
        <v>187</v>
      </c>
      <c r="J432" s="1">
        <v>3462.3</v>
      </c>
      <c r="K432" s="1">
        <v>29537.7</v>
      </c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  <c r="AQ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  <c r="CQ432"/>
      <c r="CR432"/>
      <c r="CS432"/>
      <c r="CT432"/>
      <c r="CU432"/>
      <c r="CV432"/>
      <c r="CW432"/>
      <c r="CX432"/>
      <c r="CY432"/>
      <c r="CZ432"/>
      <c r="DA432"/>
      <c r="DB432"/>
      <c r="DC432"/>
      <c r="DD432"/>
      <c r="DE432"/>
      <c r="DF432"/>
      <c r="DG432"/>
      <c r="DH432"/>
      <c r="DI432"/>
      <c r="DJ432"/>
      <c r="DK432"/>
      <c r="DL432"/>
      <c r="DM432"/>
      <c r="DN432"/>
      <c r="DO432"/>
      <c r="DP432"/>
      <c r="DQ432"/>
      <c r="DR432"/>
      <c r="DS432"/>
      <c r="DT432"/>
      <c r="DU432"/>
      <c r="DV432"/>
    </row>
    <row r="433" spans="1:126" x14ac:dyDescent="0.25">
      <c r="A433" t="s">
        <v>326</v>
      </c>
      <c r="B433" t="s">
        <v>140</v>
      </c>
      <c r="C433" s="32" t="s">
        <v>425</v>
      </c>
      <c r="D433" s="11" t="s">
        <v>286</v>
      </c>
      <c r="E433" s="1">
        <v>26000</v>
      </c>
      <c r="F433" s="1">
        <f t="shared" ref="F433" si="159">E433*0.0287</f>
        <v>746.2</v>
      </c>
      <c r="G433" s="1">
        <v>0</v>
      </c>
      <c r="H433" s="1">
        <f t="shared" ref="H433" si="160">E433*0.0304</f>
        <v>790.4</v>
      </c>
      <c r="I433" s="1">
        <v>25</v>
      </c>
      <c r="J433" s="1">
        <v>1723.6</v>
      </c>
      <c r="K433" s="1">
        <v>24276.400000000001</v>
      </c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  <c r="DV433"/>
    </row>
    <row r="434" spans="1:126" x14ac:dyDescent="0.25">
      <c r="A434" t="s">
        <v>333</v>
      </c>
      <c r="B434" t="s">
        <v>15</v>
      </c>
      <c r="C434" s="32" t="s">
        <v>425</v>
      </c>
      <c r="D434" t="s">
        <v>286</v>
      </c>
      <c r="E434" s="1">
        <v>38500</v>
      </c>
      <c r="F434" s="1">
        <f t="shared" ref="F434:F438" si="161">E434*0.0287</f>
        <v>1104.95</v>
      </c>
      <c r="G434" s="1">
        <v>0</v>
      </c>
      <c r="H434" s="1">
        <f t="shared" ref="H434:H438" si="162">E434*0.0304</f>
        <v>1170.4000000000001</v>
      </c>
      <c r="I434" s="1">
        <v>277.5</v>
      </c>
      <c r="J434" s="1">
        <v>4938.8</v>
      </c>
      <c r="K434" s="1">
        <v>33561.199999999997</v>
      </c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  <c r="DV434"/>
    </row>
    <row r="435" spans="1:126" x14ac:dyDescent="0.25">
      <c r="A435" t="s">
        <v>145</v>
      </c>
      <c r="B435" t="s">
        <v>133</v>
      </c>
      <c r="C435" s="32" t="s">
        <v>425</v>
      </c>
      <c r="D435" t="s">
        <v>286</v>
      </c>
      <c r="E435" s="1">
        <v>25000</v>
      </c>
      <c r="F435" s="1">
        <f t="shared" si="161"/>
        <v>717.5</v>
      </c>
      <c r="G435" s="1">
        <v>0</v>
      </c>
      <c r="H435" s="1">
        <v>760</v>
      </c>
      <c r="I435" s="1">
        <v>1517.12</v>
      </c>
      <c r="J435" s="1">
        <v>1784.5</v>
      </c>
      <c r="K435" s="1">
        <v>23215.5</v>
      </c>
      <c r="L435"/>
      <c r="M435"/>
      <c r="N435"/>
      <c r="O435"/>
      <c r="P435"/>
      <c r="Q435"/>
      <c r="R435"/>
      <c r="S435"/>
      <c r="T435"/>
      <c r="U435"/>
      <c r="V435"/>
      <c r="W435"/>
      <c r="X435"/>
      <c r="Y435"/>
      <c r="Z435"/>
      <c r="AA435"/>
      <c r="AB435"/>
      <c r="AC435"/>
      <c r="AD435"/>
      <c r="AE435"/>
      <c r="AF435"/>
      <c r="AG435"/>
      <c r="AH435"/>
      <c r="AI435"/>
      <c r="AJ435"/>
      <c r="AK435"/>
      <c r="AL435"/>
      <c r="AM435"/>
      <c r="AN435"/>
      <c r="AO435"/>
      <c r="AP435"/>
      <c r="AQ435"/>
      <c r="AR435"/>
      <c r="AS435"/>
      <c r="AT435"/>
      <c r="AU435"/>
      <c r="AV435"/>
      <c r="AW435"/>
      <c r="AX435"/>
      <c r="AY435"/>
      <c r="AZ435"/>
      <c r="BA435"/>
      <c r="BB435"/>
      <c r="BC435"/>
      <c r="BD435"/>
      <c r="BE435"/>
      <c r="BF435"/>
      <c r="BG435"/>
      <c r="BH435"/>
      <c r="BI435"/>
      <c r="BJ435"/>
      <c r="BK435"/>
      <c r="BL435"/>
      <c r="BM435"/>
      <c r="BN435"/>
      <c r="BO435"/>
      <c r="BP435"/>
      <c r="BQ435"/>
      <c r="BR435"/>
      <c r="BS435"/>
      <c r="BT435"/>
      <c r="BU435"/>
      <c r="BV435"/>
      <c r="BW435"/>
      <c r="BX435"/>
      <c r="BY435"/>
      <c r="BZ435"/>
      <c r="CA435"/>
      <c r="CB435"/>
      <c r="CC435"/>
      <c r="CD435"/>
      <c r="CE435"/>
      <c r="CF435"/>
      <c r="CG435"/>
      <c r="CH435"/>
      <c r="CI435"/>
      <c r="CJ435"/>
      <c r="CK435"/>
      <c r="CL435"/>
      <c r="CM435"/>
      <c r="CN435"/>
      <c r="CO435"/>
      <c r="CP435"/>
      <c r="CQ435"/>
      <c r="CR435"/>
      <c r="CS435"/>
      <c r="CT435"/>
      <c r="CU435"/>
      <c r="CV435"/>
      <c r="CW435"/>
      <c r="CX435"/>
      <c r="CY435"/>
      <c r="CZ435"/>
      <c r="DA435"/>
      <c r="DB435"/>
      <c r="DC435"/>
      <c r="DD435"/>
      <c r="DE435"/>
      <c r="DF435"/>
      <c r="DG435"/>
      <c r="DH435"/>
      <c r="DI435"/>
      <c r="DJ435"/>
      <c r="DK435"/>
      <c r="DL435"/>
      <c r="DM435"/>
      <c r="DN435"/>
      <c r="DO435"/>
      <c r="DP435"/>
      <c r="DQ435"/>
      <c r="DR435"/>
      <c r="DS435"/>
      <c r="DT435"/>
      <c r="DU435"/>
      <c r="DV435"/>
    </row>
    <row r="436" spans="1:126" x14ac:dyDescent="0.25">
      <c r="A436" t="s">
        <v>156</v>
      </c>
      <c r="B436" t="s">
        <v>133</v>
      </c>
      <c r="C436" s="32" t="s">
        <v>426</v>
      </c>
      <c r="D436" t="s">
        <v>284</v>
      </c>
      <c r="E436" s="1">
        <v>25000</v>
      </c>
      <c r="F436" s="1">
        <f t="shared" si="161"/>
        <v>717.5</v>
      </c>
      <c r="G436" s="1">
        <v>0</v>
      </c>
      <c r="H436" s="1">
        <f t="shared" si="162"/>
        <v>760</v>
      </c>
      <c r="I436" s="1">
        <v>185</v>
      </c>
      <c r="J436" s="1">
        <v>2915</v>
      </c>
      <c r="K436" s="1">
        <v>22085</v>
      </c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  <c r="AQ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  <c r="CQ436"/>
      <c r="CR436"/>
      <c r="CS436"/>
      <c r="CT436"/>
      <c r="CU436"/>
      <c r="CV436"/>
      <c r="CW436"/>
      <c r="CX436"/>
      <c r="CY436"/>
      <c r="CZ436"/>
      <c r="DA436"/>
      <c r="DB436"/>
      <c r="DC436"/>
      <c r="DD436"/>
      <c r="DE436"/>
      <c r="DF436"/>
      <c r="DG436"/>
      <c r="DH436"/>
      <c r="DI436"/>
      <c r="DJ436"/>
      <c r="DK436"/>
      <c r="DL436"/>
      <c r="DM436"/>
      <c r="DN436"/>
      <c r="DO436"/>
      <c r="DP436"/>
      <c r="DQ436"/>
      <c r="DR436"/>
      <c r="DS436"/>
      <c r="DT436"/>
      <c r="DU436"/>
      <c r="DV436"/>
    </row>
    <row r="437" spans="1:126" x14ac:dyDescent="0.25">
      <c r="A437" t="s">
        <v>144</v>
      </c>
      <c r="B437" t="s">
        <v>133</v>
      </c>
      <c r="C437" s="32" t="s">
        <v>425</v>
      </c>
      <c r="D437" t="s">
        <v>284</v>
      </c>
      <c r="E437" s="1">
        <v>25000</v>
      </c>
      <c r="F437" s="1">
        <f t="shared" si="161"/>
        <v>717.5</v>
      </c>
      <c r="G437" s="1">
        <v>0</v>
      </c>
      <c r="H437" s="1">
        <f t="shared" si="162"/>
        <v>760</v>
      </c>
      <c r="I437" s="1">
        <v>185</v>
      </c>
      <c r="J437" s="1">
        <v>2915</v>
      </c>
      <c r="K437" s="1">
        <v>23337.5</v>
      </c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  <c r="AQ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  <c r="CQ437"/>
      <c r="CR437"/>
      <c r="CS437"/>
      <c r="CT437"/>
      <c r="CU437"/>
      <c r="CV437"/>
      <c r="CW437"/>
      <c r="CX437"/>
      <c r="CY437"/>
      <c r="CZ437"/>
      <c r="DA437"/>
      <c r="DB437"/>
      <c r="DC437"/>
      <c r="DD437"/>
      <c r="DE437"/>
      <c r="DF437"/>
      <c r="DG437"/>
      <c r="DH437"/>
      <c r="DI437"/>
      <c r="DJ437"/>
      <c r="DK437"/>
      <c r="DL437"/>
      <c r="DM437"/>
      <c r="DN437"/>
      <c r="DO437"/>
      <c r="DP437"/>
      <c r="DQ437"/>
      <c r="DR437"/>
      <c r="DS437"/>
      <c r="DT437"/>
      <c r="DU437"/>
      <c r="DV437"/>
    </row>
    <row r="438" spans="1:126" x14ac:dyDescent="0.25">
      <c r="A438" t="s">
        <v>153</v>
      </c>
      <c r="B438" t="s">
        <v>154</v>
      </c>
      <c r="C438" s="32" t="s">
        <v>426</v>
      </c>
      <c r="D438" t="s">
        <v>286</v>
      </c>
      <c r="E438" s="1">
        <v>19580</v>
      </c>
      <c r="F438" s="1">
        <f t="shared" si="161"/>
        <v>561.95000000000005</v>
      </c>
      <c r="G438" s="1">
        <v>0</v>
      </c>
      <c r="H438" s="1">
        <f t="shared" si="162"/>
        <v>595.23</v>
      </c>
      <c r="I438" s="1">
        <v>145</v>
      </c>
      <c r="J438" s="1">
        <v>1302.18</v>
      </c>
      <c r="K438" s="1">
        <v>18277.82</v>
      </c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  <c r="DV438"/>
    </row>
    <row r="439" spans="1:126" x14ac:dyDescent="0.25">
      <c r="A439" s="3" t="s">
        <v>13</v>
      </c>
      <c r="B439" s="3">
        <v>10</v>
      </c>
      <c r="C439" s="34"/>
      <c r="D439" s="3"/>
      <c r="E439" s="4">
        <f>SUM(E429:E438)</f>
        <v>330080</v>
      </c>
      <c r="F439" s="4">
        <f>SUM(F429:F438)</f>
        <v>9473.2999999999993</v>
      </c>
      <c r="G439" s="4">
        <f>SUM(G429:G438)</f>
        <v>5368.48</v>
      </c>
      <c r="H439" s="4">
        <f>SUM(H429:H438)</f>
        <v>10034.43</v>
      </c>
      <c r="I439" s="4">
        <f>SUM(I429:I438)</f>
        <v>3028.62</v>
      </c>
      <c r="J439" s="4">
        <f>SUM(J429:J438)</f>
        <v>36281.17</v>
      </c>
      <c r="K439" s="4">
        <f>SUM(K429:K438)</f>
        <v>295051.33</v>
      </c>
    </row>
    <row r="440" spans="1:126" x14ac:dyDescent="0.25">
      <c r="A440" s="5"/>
      <c r="B440" s="5"/>
      <c r="C440" s="39"/>
      <c r="D440" s="5"/>
      <c r="E440" s="30"/>
      <c r="F440" s="30"/>
      <c r="G440" s="30"/>
      <c r="H440" s="30"/>
      <c r="I440" s="30"/>
      <c r="J440" s="30"/>
      <c r="K440" s="30"/>
    </row>
    <row r="441" spans="1:126" x14ac:dyDescent="0.25">
      <c r="A441" s="31" t="s">
        <v>419</v>
      </c>
      <c r="B441" s="31"/>
      <c r="C441" s="40"/>
      <c r="D441" s="31"/>
      <c r="E441" s="31"/>
      <c r="F441" s="31"/>
      <c r="G441" s="31"/>
      <c r="H441" s="31"/>
      <c r="I441" s="31"/>
      <c r="J441" s="31"/>
      <c r="K441" s="31"/>
    </row>
    <row r="442" spans="1:126" x14ac:dyDescent="0.25">
      <c r="A442" t="s">
        <v>142</v>
      </c>
      <c r="B442" t="s">
        <v>117</v>
      </c>
      <c r="C442" s="32" t="s">
        <v>426</v>
      </c>
      <c r="D442" t="s">
        <v>286</v>
      </c>
      <c r="E442" s="1">
        <v>76000</v>
      </c>
      <c r="F442" s="1">
        <f t="shared" ref="F442:F448" si="163">E442*0.0287</f>
        <v>2181.1999999999998</v>
      </c>
      <c r="G442" s="1">
        <v>6497.56</v>
      </c>
      <c r="H442" s="1">
        <f t="shared" ref="H442:H448" si="164">E442*0.0304</f>
        <v>2310.4</v>
      </c>
      <c r="I442" s="1">
        <v>277.5</v>
      </c>
      <c r="J442" s="1">
        <f t="shared" ref="J442:J443" si="165">F442+G442+H442+I442</f>
        <v>11266.66</v>
      </c>
      <c r="K442" s="1">
        <f t="shared" ref="K442:K443" si="166">E442-J442</f>
        <v>64733.34</v>
      </c>
    </row>
    <row r="443" spans="1:126" x14ac:dyDescent="0.25">
      <c r="A443" t="s">
        <v>143</v>
      </c>
      <c r="B443" t="s">
        <v>136</v>
      </c>
      <c r="C443" s="32" t="s">
        <v>425</v>
      </c>
      <c r="D443" t="s">
        <v>286</v>
      </c>
      <c r="E443" s="1">
        <v>41000</v>
      </c>
      <c r="F443" s="1">
        <f t="shared" si="163"/>
        <v>1176.7</v>
      </c>
      <c r="G443" s="1">
        <v>583.79</v>
      </c>
      <c r="H443" s="1">
        <f t="shared" si="164"/>
        <v>1246.4000000000001</v>
      </c>
      <c r="I443" s="1">
        <v>25</v>
      </c>
      <c r="J443" s="1">
        <f t="shared" si="165"/>
        <v>3031.89</v>
      </c>
      <c r="K443" s="1">
        <f t="shared" si="166"/>
        <v>37968.11</v>
      </c>
    </row>
    <row r="444" spans="1:126" x14ac:dyDescent="0.25">
      <c r="A444" t="s">
        <v>141</v>
      </c>
      <c r="B444" t="s">
        <v>15</v>
      </c>
      <c r="C444" s="32" t="s">
        <v>426</v>
      </c>
      <c r="D444" t="s">
        <v>284</v>
      </c>
      <c r="E444" s="1">
        <v>38500</v>
      </c>
      <c r="F444" s="1">
        <f t="shared" si="163"/>
        <v>1104.95</v>
      </c>
      <c r="G444" s="1">
        <v>230.95</v>
      </c>
      <c r="H444" s="1">
        <f t="shared" si="164"/>
        <v>1170.4000000000001</v>
      </c>
      <c r="I444" s="1">
        <v>377.5</v>
      </c>
      <c r="J444" s="1">
        <v>4096.3</v>
      </c>
      <c r="K444" s="1">
        <v>34403.699999999997</v>
      </c>
    </row>
    <row r="445" spans="1:126" x14ac:dyDescent="0.25">
      <c r="A445" t="s">
        <v>275</v>
      </c>
      <c r="B445" t="s">
        <v>124</v>
      </c>
      <c r="C445" s="32" t="s">
        <v>426</v>
      </c>
      <c r="D445" t="s">
        <v>286</v>
      </c>
      <c r="E445" s="1">
        <v>38000</v>
      </c>
      <c r="F445" s="1">
        <f t="shared" si="163"/>
        <v>1090.5999999999999</v>
      </c>
      <c r="G445" s="1">
        <v>160.38</v>
      </c>
      <c r="H445" s="1">
        <f t="shared" si="164"/>
        <v>1155.2</v>
      </c>
      <c r="I445" s="1">
        <v>2075</v>
      </c>
      <c r="J445" s="1">
        <v>6571.18</v>
      </c>
      <c r="K445" s="1">
        <v>31428.82</v>
      </c>
    </row>
    <row r="446" spans="1:126" x14ac:dyDescent="0.25">
      <c r="A446" t="s">
        <v>257</v>
      </c>
      <c r="B446" t="s">
        <v>136</v>
      </c>
      <c r="C446" s="32" t="s">
        <v>425</v>
      </c>
      <c r="D446" t="s">
        <v>286</v>
      </c>
      <c r="E446" s="1">
        <v>38000</v>
      </c>
      <c r="F446" s="1">
        <f t="shared" si="163"/>
        <v>1090.5999999999999</v>
      </c>
      <c r="G446" s="1">
        <v>160.38</v>
      </c>
      <c r="H446" s="1">
        <f t="shared" si="164"/>
        <v>1155.2</v>
      </c>
      <c r="I446" s="1">
        <v>25</v>
      </c>
      <c r="J446" s="1">
        <v>2431.1799999999998</v>
      </c>
      <c r="K446" s="1">
        <v>35568.82</v>
      </c>
    </row>
    <row r="447" spans="1:126" x14ac:dyDescent="0.25">
      <c r="A447" t="s">
        <v>139</v>
      </c>
      <c r="B447" t="s">
        <v>133</v>
      </c>
      <c r="C447" s="32" t="s">
        <v>426</v>
      </c>
      <c r="D447" t="s">
        <v>286</v>
      </c>
      <c r="E447" s="1">
        <v>38000</v>
      </c>
      <c r="F447" s="1">
        <f t="shared" si="163"/>
        <v>1090.5999999999999</v>
      </c>
      <c r="G447" s="1">
        <v>0</v>
      </c>
      <c r="H447" s="1">
        <f t="shared" si="164"/>
        <v>1155.2</v>
      </c>
      <c r="I447" s="1">
        <v>1385.12</v>
      </c>
      <c r="J447" s="1">
        <v>3790.92</v>
      </c>
      <c r="K447" s="1">
        <v>34209.08</v>
      </c>
    </row>
    <row r="448" spans="1:126" x14ac:dyDescent="0.25">
      <c r="A448" t="s">
        <v>146</v>
      </c>
      <c r="B448" t="s">
        <v>133</v>
      </c>
      <c r="C448" s="32" t="s">
        <v>425</v>
      </c>
      <c r="D448" t="s">
        <v>284</v>
      </c>
      <c r="E448" s="1">
        <v>25000</v>
      </c>
      <c r="F448" s="1">
        <f t="shared" si="163"/>
        <v>717.5</v>
      </c>
      <c r="G448" s="1">
        <v>0</v>
      </c>
      <c r="H448" s="1">
        <f t="shared" si="164"/>
        <v>760</v>
      </c>
      <c r="I448" s="1">
        <v>287</v>
      </c>
      <c r="J448" s="1">
        <v>1764.5</v>
      </c>
      <c r="K448" s="1">
        <v>23235.5</v>
      </c>
      <c r="L448"/>
      <c r="M448"/>
      <c r="N448"/>
      <c r="O448"/>
      <c r="P448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  <c r="AF448"/>
      <c r="AG448"/>
      <c r="AH448"/>
      <c r="AI448"/>
      <c r="AJ448"/>
      <c r="AK448"/>
      <c r="AL448"/>
      <c r="AM448"/>
      <c r="AN448"/>
      <c r="AO448"/>
      <c r="AP448"/>
      <c r="AQ448"/>
      <c r="AR448"/>
      <c r="AS448"/>
      <c r="AT448"/>
      <c r="AU448"/>
      <c r="AV448"/>
      <c r="AW448"/>
      <c r="AX448"/>
      <c r="AY448"/>
      <c r="AZ448"/>
      <c r="BA448"/>
      <c r="BB448"/>
      <c r="BC448"/>
      <c r="BD448"/>
      <c r="BE448"/>
      <c r="BF448"/>
      <c r="BG448"/>
      <c r="BH448"/>
      <c r="BI448"/>
      <c r="BJ448"/>
      <c r="BK448"/>
      <c r="BL448"/>
      <c r="BM448"/>
      <c r="BN448"/>
      <c r="BO448"/>
      <c r="BP448"/>
      <c r="BQ448"/>
      <c r="BR448"/>
      <c r="BS448"/>
      <c r="BT448"/>
      <c r="BU448"/>
      <c r="BV448"/>
      <c r="BW448"/>
      <c r="BX448"/>
      <c r="BY448"/>
      <c r="BZ448"/>
      <c r="CA448"/>
      <c r="CB448"/>
      <c r="CC448"/>
      <c r="CD448"/>
      <c r="CE448"/>
      <c r="CF448"/>
      <c r="CG448"/>
      <c r="CH448"/>
      <c r="CI448"/>
      <c r="CJ448"/>
      <c r="CK448"/>
      <c r="CL448"/>
      <c r="CM448"/>
      <c r="CN448"/>
      <c r="CO448"/>
      <c r="CP448"/>
      <c r="CQ448"/>
      <c r="CR448"/>
      <c r="CS448"/>
      <c r="CT448"/>
      <c r="CU448"/>
      <c r="CV448"/>
      <c r="CW448"/>
      <c r="CX448"/>
      <c r="CY448"/>
      <c r="CZ448"/>
      <c r="DA448"/>
      <c r="DB448"/>
      <c r="DC448"/>
      <c r="DD448"/>
      <c r="DE448"/>
      <c r="DF448"/>
      <c r="DG448"/>
      <c r="DH448"/>
      <c r="DI448"/>
      <c r="DJ448"/>
      <c r="DK448"/>
      <c r="DL448"/>
      <c r="DM448"/>
      <c r="DN448"/>
      <c r="DO448"/>
      <c r="DP448"/>
      <c r="DQ448"/>
      <c r="DR448"/>
      <c r="DS448"/>
      <c r="DT448"/>
      <c r="DU448"/>
      <c r="DV448"/>
    </row>
    <row r="449" spans="1:126" x14ac:dyDescent="0.25">
      <c r="A449" t="s">
        <v>138</v>
      </c>
      <c r="B449" t="s">
        <v>61</v>
      </c>
      <c r="C449" s="32" t="s">
        <v>425</v>
      </c>
      <c r="D449" t="s">
        <v>284</v>
      </c>
      <c r="E449" s="1">
        <v>31500</v>
      </c>
      <c r="F449" s="1">
        <f t="shared" ref="F449:F454" si="167">E449*0.0287</f>
        <v>904.05</v>
      </c>
      <c r="G449" s="1">
        <v>0</v>
      </c>
      <c r="H449" s="1">
        <f t="shared" ref="H449:H454" si="168">E449*0.0304</f>
        <v>957.6</v>
      </c>
      <c r="I449" s="1">
        <v>377.5</v>
      </c>
      <c r="J449" s="1">
        <v>3326.65</v>
      </c>
      <c r="K449" s="1">
        <v>28173.35</v>
      </c>
      <c r="L449"/>
      <c r="M449"/>
      <c r="N449"/>
      <c r="O449"/>
      <c r="P449"/>
      <c r="Q449"/>
      <c r="R449"/>
      <c r="S449"/>
      <c r="T449"/>
      <c r="U449"/>
      <c r="V449"/>
      <c r="W449"/>
      <c r="X449"/>
      <c r="Y449"/>
      <c r="Z449"/>
      <c r="AA449"/>
      <c r="AB449"/>
      <c r="AC449"/>
      <c r="AD449"/>
      <c r="AE449"/>
      <c r="AF449"/>
      <c r="AG449"/>
      <c r="AH449"/>
      <c r="AI449"/>
      <c r="AJ449"/>
      <c r="AK449"/>
      <c r="AL449"/>
      <c r="AM449"/>
      <c r="AN449"/>
      <c r="AO449"/>
      <c r="AP449"/>
      <c r="AQ449"/>
      <c r="AR449"/>
      <c r="AS449"/>
      <c r="AT449"/>
      <c r="AU449"/>
      <c r="AV449"/>
      <c r="AW449"/>
      <c r="AX449"/>
      <c r="AY449"/>
      <c r="AZ449"/>
      <c r="BA449"/>
      <c r="BB449"/>
      <c r="BC449"/>
      <c r="BD449"/>
      <c r="BE449"/>
      <c r="BF449"/>
      <c r="BG449"/>
      <c r="BH449"/>
      <c r="BI449"/>
      <c r="BJ449"/>
      <c r="BK449"/>
      <c r="BL449"/>
      <c r="BM449"/>
      <c r="BN449"/>
      <c r="BO449"/>
      <c r="BP449"/>
      <c r="BQ449"/>
      <c r="BR449"/>
      <c r="BS449"/>
      <c r="BT449"/>
      <c r="BU449"/>
      <c r="BV449"/>
      <c r="BW449"/>
      <c r="BX449"/>
      <c r="BY449"/>
      <c r="BZ449"/>
      <c r="CA449"/>
      <c r="CB449"/>
      <c r="CC449"/>
      <c r="CD449"/>
      <c r="CE449"/>
      <c r="CF449"/>
      <c r="CG449"/>
      <c r="CH449"/>
      <c r="CI449"/>
      <c r="CJ449"/>
      <c r="CK449"/>
      <c r="CL449"/>
      <c r="CM449"/>
      <c r="CN449"/>
      <c r="CO449"/>
      <c r="CP449"/>
      <c r="CQ449"/>
      <c r="CR449"/>
      <c r="CS449"/>
      <c r="CT449"/>
      <c r="CU449"/>
      <c r="CV449"/>
      <c r="CW449"/>
      <c r="CX449"/>
      <c r="CY449"/>
      <c r="CZ449"/>
      <c r="DA449"/>
      <c r="DB449"/>
      <c r="DC449"/>
      <c r="DD449"/>
      <c r="DE449"/>
      <c r="DF449"/>
      <c r="DG449"/>
      <c r="DH449"/>
      <c r="DI449"/>
      <c r="DJ449"/>
      <c r="DK449"/>
      <c r="DL449"/>
      <c r="DM449"/>
      <c r="DN449"/>
      <c r="DO449"/>
      <c r="DP449"/>
      <c r="DQ449"/>
      <c r="DR449"/>
      <c r="DS449"/>
      <c r="DT449"/>
      <c r="DU449"/>
      <c r="DV449"/>
    </row>
    <row r="450" spans="1:126" x14ac:dyDescent="0.25">
      <c r="A450" t="s">
        <v>325</v>
      </c>
      <c r="B450" t="s">
        <v>157</v>
      </c>
      <c r="C450" s="32" t="s">
        <v>425</v>
      </c>
      <c r="D450" s="11" t="s">
        <v>286</v>
      </c>
      <c r="E450" s="1">
        <v>26000</v>
      </c>
      <c r="F450" s="1">
        <f t="shared" si="167"/>
        <v>746.2</v>
      </c>
      <c r="G450" s="1">
        <v>0</v>
      </c>
      <c r="H450" s="1">
        <f t="shared" si="168"/>
        <v>790.4</v>
      </c>
      <c r="I450" s="1">
        <v>25</v>
      </c>
      <c r="J450" s="1">
        <v>1561.6</v>
      </c>
      <c r="K450" s="1">
        <v>24438.400000000001</v>
      </c>
    </row>
    <row r="451" spans="1:126" x14ac:dyDescent="0.25">
      <c r="A451" t="s">
        <v>320</v>
      </c>
      <c r="B451" t="s">
        <v>157</v>
      </c>
      <c r="C451" s="32" t="s">
        <v>425</v>
      </c>
      <c r="D451" t="s">
        <v>286</v>
      </c>
      <c r="E451" s="1">
        <v>26000</v>
      </c>
      <c r="F451" s="1">
        <f t="shared" si="167"/>
        <v>746.2</v>
      </c>
      <c r="G451" s="1">
        <v>0</v>
      </c>
      <c r="H451" s="1">
        <f t="shared" si="168"/>
        <v>790.4</v>
      </c>
      <c r="I451" s="1">
        <v>287</v>
      </c>
      <c r="J451" s="1">
        <v>1823.6</v>
      </c>
      <c r="K451" s="1">
        <f t="shared" ref="K451" si="169">E451-J451</f>
        <v>24176.400000000001</v>
      </c>
    </row>
    <row r="452" spans="1:126" s="2" customFormat="1" x14ac:dyDescent="0.25">
      <c r="A452" t="s">
        <v>324</v>
      </c>
      <c r="B452" t="s">
        <v>23</v>
      </c>
      <c r="C452" s="32" t="s">
        <v>425</v>
      </c>
      <c r="D452" s="11" t="s">
        <v>286</v>
      </c>
      <c r="E452" s="1">
        <v>26000</v>
      </c>
      <c r="F452" s="1">
        <f t="shared" si="167"/>
        <v>746.2</v>
      </c>
      <c r="G452" s="1">
        <v>0</v>
      </c>
      <c r="H452" s="1">
        <f t="shared" si="168"/>
        <v>790.4</v>
      </c>
      <c r="I452" s="1">
        <v>307</v>
      </c>
      <c r="J452" s="1">
        <v>1843.6</v>
      </c>
      <c r="K452" s="1">
        <v>24156.400000000001</v>
      </c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  <c r="DV452" s="6"/>
    </row>
    <row r="453" spans="1:126" x14ac:dyDescent="0.25">
      <c r="A453" t="s">
        <v>321</v>
      </c>
      <c r="B453" t="s">
        <v>318</v>
      </c>
      <c r="C453" s="32" t="s">
        <v>426</v>
      </c>
      <c r="D453" t="s">
        <v>286</v>
      </c>
      <c r="E453" s="1">
        <v>33000</v>
      </c>
      <c r="F453" s="1">
        <f t="shared" si="167"/>
        <v>947.1</v>
      </c>
      <c r="G453" s="1">
        <v>0</v>
      </c>
      <c r="H453" s="1">
        <f t="shared" si="168"/>
        <v>1003.2</v>
      </c>
      <c r="I453" s="1">
        <v>375.8</v>
      </c>
      <c r="J453" s="1">
        <v>2916.1</v>
      </c>
      <c r="K453" s="1">
        <v>30083.9</v>
      </c>
      <c r="L453"/>
      <c r="M453"/>
      <c r="N453"/>
      <c r="O453"/>
      <c r="P453"/>
      <c r="Q453"/>
      <c r="R453"/>
      <c r="S453"/>
      <c r="T453"/>
      <c r="U453"/>
      <c r="V453"/>
      <c r="W453"/>
      <c r="X453"/>
      <c r="Y453"/>
      <c r="Z453"/>
      <c r="AA453"/>
      <c r="AB453"/>
      <c r="AC453"/>
      <c r="AD453"/>
      <c r="AE453"/>
      <c r="AF453"/>
      <c r="AG453"/>
      <c r="AH453"/>
      <c r="AI453"/>
      <c r="AJ453"/>
      <c r="AK453"/>
      <c r="AL453"/>
      <c r="AM453"/>
      <c r="AN453"/>
      <c r="AO453"/>
      <c r="AP453"/>
      <c r="AQ453"/>
      <c r="AR453"/>
      <c r="AS453"/>
      <c r="AT453"/>
      <c r="AU453"/>
      <c r="AV453"/>
      <c r="AW453"/>
      <c r="AX453"/>
      <c r="AY453"/>
      <c r="AZ453"/>
      <c r="BA453"/>
      <c r="BB453"/>
      <c r="BC453"/>
      <c r="BD453"/>
      <c r="BE453"/>
      <c r="BF453"/>
      <c r="BG453"/>
      <c r="BH453"/>
      <c r="BI453"/>
      <c r="BJ453"/>
      <c r="BK453"/>
      <c r="BL453"/>
      <c r="BM453"/>
      <c r="BN453"/>
      <c r="BO453"/>
      <c r="BP453"/>
      <c r="BQ453"/>
      <c r="BR453"/>
      <c r="BS453"/>
      <c r="BT453"/>
      <c r="BU453"/>
      <c r="BV453"/>
      <c r="BW453"/>
      <c r="BX453"/>
      <c r="BY453"/>
      <c r="BZ453"/>
      <c r="CA453"/>
      <c r="CB453"/>
      <c r="CC453"/>
      <c r="CD453"/>
      <c r="CE453"/>
      <c r="CF453"/>
      <c r="CG453"/>
      <c r="CH453"/>
      <c r="CI453"/>
      <c r="CJ453"/>
      <c r="CK453"/>
      <c r="CL453"/>
      <c r="CM453"/>
      <c r="CN453"/>
      <c r="CO453"/>
      <c r="CP453"/>
      <c r="CQ453"/>
      <c r="CR453"/>
      <c r="CS453"/>
      <c r="CT453"/>
      <c r="CU453"/>
      <c r="CV453"/>
      <c r="CW453"/>
      <c r="CX453"/>
      <c r="CY453"/>
      <c r="CZ453"/>
      <c r="DA453"/>
      <c r="DB453"/>
      <c r="DC453"/>
      <c r="DD453"/>
      <c r="DE453"/>
      <c r="DF453"/>
      <c r="DG453"/>
      <c r="DH453"/>
      <c r="DI453"/>
      <c r="DJ453"/>
      <c r="DK453"/>
      <c r="DL453"/>
      <c r="DM453"/>
      <c r="DN453"/>
      <c r="DO453"/>
      <c r="DP453"/>
      <c r="DQ453"/>
      <c r="DR453"/>
      <c r="DS453"/>
      <c r="DT453"/>
      <c r="DU453"/>
      <c r="DV453"/>
    </row>
    <row r="454" spans="1:126" x14ac:dyDescent="0.25">
      <c r="A454" t="s">
        <v>515</v>
      </c>
      <c r="B454" t="s">
        <v>261</v>
      </c>
      <c r="C454" s="32" t="s">
        <v>425</v>
      </c>
      <c r="D454" t="s">
        <v>286</v>
      </c>
      <c r="E454" s="1">
        <v>81000</v>
      </c>
      <c r="F454" s="1">
        <f t="shared" si="167"/>
        <v>2324.6999999999998</v>
      </c>
      <c r="G454" s="1">
        <v>7636.09</v>
      </c>
      <c r="H454" s="1">
        <f t="shared" si="168"/>
        <v>2462.4</v>
      </c>
      <c r="I454" s="1">
        <v>417</v>
      </c>
      <c r="J454" s="1">
        <v>12840.69</v>
      </c>
      <c r="K454" s="1">
        <v>68159.31</v>
      </c>
      <c r="L454"/>
      <c r="M454"/>
      <c r="N454"/>
      <c r="O454"/>
      <c r="P454"/>
      <c r="Q454"/>
      <c r="R454"/>
      <c r="S454"/>
      <c r="T454"/>
      <c r="U454"/>
      <c r="V454"/>
      <c r="W454"/>
      <c r="X454"/>
      <c r="Y454"/>
      <c r="Z454"/>
      <c r="AA454"/>
      <c r="AB454"/>
      <c r="AC454"/>
      <c r="AD454"/>
      <c r="AE454"/>
      <c r="AF454"/>
      <c r="AG454"/>
      <c r="AH454"/>
      <c r="AI454"/>
      <c r="AJ454"/>
      <c r="AK454"/>
      <c r="AL454"/>
      <c r="AM454"/>
      <c r="AN454"/>
      <c r="AO454"/>
      <c r="AP454"/>
      <c r="AQ454"/>
      <c r="AR454"/>
      <c r="AS454"/>
      <c r="AT454"/>
      <c r="AU454"/>
      <c r="AV454"/>
      <c r="AW454"/>
      <c r="AX454"/>
      <c r="AY454"/>
      <c r="AZ454"/>
      <c r="BA454"/>
      <c r="BB454"/>
      <c r="BC454"/>
      <c r="BD454"/>
      <c r="BE454"/>
      <c r="BF454"/>
      <c r="BG454"/>
      <c r="BH454"/>
      <c r="BI454"/>
      <c r="BJ454"/>
      <c r="BK454"/>
      <c r="BL454"/>
      <c r="BM454"/>
      <c r="BN454"/>
      <c r="BO454"/>
      <c r="BP454"/>
      <c r="BQ454"/>
      <c r="BR454"/>
      <c r="BS454"/>
      <c r="BT454"/>
      <c r="BU454"/>
      <c r="BV454"/>
      <c r="BW454"/>
      <c r="BX454"/>
      <c r="BY454"/>
      <c r="BZ454"/>
      <c r="CA454"/>
      <c r="CB454"/>
      <c r="CC454"/>
      <c r="CD454"/>
      <c r="CE454"/>
      <c r="CF454"/>
      <c r="CG454"/>
      <c r="CH454"/>
      <c r="CI454"/>
      <c r="CJ454"/>
      <c r="CK454"/>
      <c r="CL454"/>
      <c r="CM454"/>
      <c r="CN454"/>
      <c r="CO454"/>
      <c r="CP454"/>
      <c r="CQ454"/>
      <c r="CR454"/>
      <c r="CS454"/>
      <c r="CT454"/>
      <c r="CU454"/>
      <c r="CV454"/>
      <c r="CW454"/>
      <c r="CX454"/>
      <c r="CY454"/>
      <c r="CZ454"/>
      <c r="DA454"/>
      <c r="DB454"/>
      <c r="DC454"/>
      <c r="DD454"/>
      <c r="DE454"/>
      <c r="DF454"/>
      <c r="DG454"/>
      <c r="DH454"/>
      <c r="DI454"/>
      <c r="DJ454"/>
      <c r="DK454"/>
      <c r="DL454"/>
      <c r="DM454"/>
      <c r="DN454"/>
      <c r="DO454"/>
      <c r="DP454"/>
      <c r="DQ454"/>
      <c r="DR454"/>
      <c r="DS454"/>
      <c r="DT454"/>
      <c r="DU454"/>
      <c r="DV454"/>
    </row>
    <row r="455" spans="1:126" x14ac:dyDescent="0.25">
      <c r="A455" s="3" t="s">
        <v>13</v>
      </c>
      <c r="B455" s="3">
        <v>13</v>
      </c>
      <c r="C455" s="34"/>
      <c r="D455" s="3"/>
      <c r="E455" s="4">
        <f>SUM(E442:E454)</f>
        <v>518000</v>
      </c>
      <c r="F455" s="4">
        <f>SUM(F442:F454)</f>
        <v>14866.6</v>
      </c>
      <c r="G455" s="4">
        <f>SUM(G442:G454)</f>
        <v>15269.15</v>
      </c>
      <c r="H455" s="4">
        <f>SUM(H442:H454)</f>
        <v>15747.2</v>
      </c>
      <c r="I455" s="4">
        <f>SUM(I442:I454)</f>
        <v>6241.42</v>
      </c>
      <c r="J455" s="4">
        <f>SUM(J442:J454)</f>
        <v>57264.87</v>
      </c>
      <c r="K455" s="4">
        <f>SUM(K442:K454)</f>
        <v>460735.13</v>
      </c>
      <c r="L455"/>
      <c r="M455"/>
      <c r="N455"/>
      <c r="O455"/>
      <c r="P455"/>
      <c r="Q455"/>
      <c r="R455"/>
      <c r="S455"/>
      <c r="T455"/>
      <c r="U455"/>
      <c r="V455"/>
      <c r="W455"/>
      <c r="X455"/>
      <c r="Y455"/>
      <c r="Z455"/>
      <c r="AA455"/>
      <c r="AB455"/>
      <c r="AC455"/>
      <c r="AD455"/>
      <c r="AE455"/>
      <c r="AF455"/>
      <c r="AG455"/>
      <c r="AH455"/>
      <c r="AI455"/>
      <c r="AJ455"/>
      <c r="AK455"/>
      <c r="AL455"/>
      <c r="AM455"/>
      <c r="AN455"/>
      <c r="AO455"/>
      <c r="AP455"/>
      <c r="AQ455"/>
      <c r="AR455"/>
      <c r="AS455"/>
      <c r="AT455"/>
      <c r="AU455"/>
      <c r="AV455"/>
      <c r="AW455"/>
      <c r="AX455"/>
      <c r="AY455"/>
      <c r="AZ455"/>
      <c r="BA455"/>
      <c r="BB455"/>
      <c r="BC455"/>
      <c r="BD455"/>
      <c r="BE455"/>
      <c r="BF455"/>
      <c r="BG455"/>
      <c r="BH455"/>
      <c r="BI455"/>
      <c r="BJ455"/>
      <c r="BK455"/>
      <c r="BL455"/>
      <c r="BM455"/>
      <c r="BN455"/>
      <c r="BO455"/>
      <c r="BP455"/>
      <c r="BQ455"/>
      <c r="BR455"/>
      <c r="BS455"/>
      <c r="BT455"/>
      <c r="BU455"/>
      <c r="BV455"/>
      <c r="BW455"/>
      <c r="BX455"/>
      <c r="BY455"/>
      <c r="BZ455"/>
      <c r="CA455"/>
      <c r="CB455"/>
      <c r="CC455"/>
      <c r="CD455"/>
      <c r="CE455"/>
      <c r="CF455"/>
      <c r="CG455"/>
      <c r="CH455"/>
      <c r="CI455"/>
      <c r="CJ455"/>
      <c r="CK455"/>
      <c r="CL455"/>
      <c r="CM455"/>
      <c r="CN455"/>
      <c r="CO455"/>
      <c r="CP455"/>
      <c r="CQ455"/>
      <c r="CR455"/>
      <c r="CS455"/>
      <c r="CT455"/>
      <c r="CU455"/>
      <c r="CV455"/>
      <c r="CW455"/>
      <c r="CX455"/>
      <c r="CY455"/>
      <c r="CZ455"/>
      <c r="DA455"/>
      <c r="DB455"/>
      <c r="DC455"/>
      <c r="DD455"/>
      <c r="DE455"/>
      <c r="DF455"/>
      <c r="DG455"/>
      <c r="DH455"/>
      <c r="DI455"/>
      <c r="DJ455"/>
      <c r="DK455"/>
      <c r="DL455"/>
      <c r="DM455"/>
      <c r="DN455"/>
      <c r="DO455"/>
      <c r="DP455"/>
      <c r="DQ455"/>
      <c r="DR455"/>
      <c r="DS455"/>
      <c r="DT455"/>
      <c r="DU455"/>
      <c r="DV455"/>
    </row>
    <row r="456" spans="1:126" x14ac:dyDescent="0.25"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/>
      <c r="AN456"/>
      <c r="AO456"/>
      <c r="AP456"/>
      <c r="AQ456"/>
      <c r="AR456"/>
      <c r="AS456"/>
      <c r="AT456"/>
      <c r="AU456"/>
      <c r="AV456"/>
      <c r="AW456"/>
      <c r="AX456"/>
      <c r="AY456"/>
      <c r="AZ456"/>
      <c r="BA456"/>
      <c r="BB456"/>
      <c r="BC456"/>
      <c r="BD456"/>
      <c r="BE456"/>
      <c r="BF456"/>
      <c r="BG456"/>
      <c r="BH456"/>
      <c r="BI456"/>
      <c r="BJ456"/>
      <c r="BK456"/>
      <c r="BL456"/>
      <c r="BM456"/>
      <c r="BN456"/>
      <c r="BO456"/>
      <c r="BP456"/>
      <c r="BQ456"/>
      <c r="BR456"/>
      <c r="BS456"/>
      <c r="BT456"/>
      <c r="BU456"/>
      <c r="BV456"/>
      <c r="BW456"/>
      <c r="BX456"/>
      <c r="BY456"/>
      <c r="BZ456"/>
      <c r="CA456"/>
      <c r="CB456"/>
      <c r="CC456"/>
      <c r="CD456"/>
      <c r="CE456"/>
      <c r="CF456"/>
      <c r="CG456"/>
      <c r="CH456"/>
      <c r="CI456"/>
      <c r="CJ456"/>
      <c r="CK456"/>
      <c r="CL456"/>
      <c r="CM456"/>
      <c r="CN456"/>
      <c r="CO456"/>
      <c r="CP456"/>
      <c r="CQ456"/>
      <c r="CR456"/>
      <c r="CS456"/>
      <c r="CT456"/>
      <c r="CU456"/>
      <c r="CV456"/>
      <c r="CW456"/>
      <c r="CX456"/>
      <c r="CY456"/>
      <c r="CZ456"/>
      <c r="DA456"/>
      <c r="DB456"/>
      <c r="DC456"/>
      <c r="DD456"/>
      <c r="DE456"/>
      <c r="DF456"/>
      <c r="DG456"/>
      <c r="DH456"/>
      <c r="DI456"/>
      <c r="DJ456"/>
      <c r="DK456"/>
      <c r="DL456"/>
      <c r="DM456"/>
      <c r="DN456"/>
      <c r="DO456"/>
      <c r="DP456"/>
      <c r="DQ456"/>
      <c r="DR456"/>
      <c r="DS456"/>
      <c r="DT456"/>
      <c r="DU456"/>
      <c r="DV456"/>
    </row>
    <row r="457" spans="1:126" x14ac:dyDescent="0.25">
      <c r="A457" s="2" t="s">
        <v>420</v>
      </c>
      <c r="L457"/>
      <c r="M457"/>
      <c r="N457"/>
      <c r="O457"/>
      <c r="P457"/>
      <c r="Q457"/>
      <c r="R457"/>
      <c r="S457"/>
      <c r="T457"/>
      <c r="U457"/>
      <c r="V457"/>
      <c r="W457"/>
      <c r="X457"/>
      <c r="Y457"/>
      <c r="Z457"/>
      <c r="AA457"/>
      <c r="AB457"/>
      <c r="AC457"/>
      <c r="AD457"/>
      <c r="AE457"/>
      <c r="AF457"/>
      <c r="AG457"/>
      <c r="AH457"/>
      <c r="AI457"/>
      <c r="AJ457"/>
      <c r="AK457"/>
      <c r="AL457"/>
      <c r="AM457"/>
      <c r="AN457"/>
      <c r="AO457"/>
      <c r="AP457"/>
      <c r="AQ457"/>
      <c r="AR457"/>
      <c r="AS457"/>
      <c r="AT457"/>
      <c r="AU457"/>
      <c r="AV457"/>
      <c r="AW457"/>
      <c r="AX457"/>
      <c r="AY457"/>
      <c r="AZ457"/>
      <c r="BA457"/>
      <c r="BB457"/>
      <c r="BC457"/>
      <c r="BD457"/>
      <c r="BE457"/>
      <c r="BF457"/>
      <c r="BG457"/>
      <c r="BH457"/>
      <c r="BI457"/>
      <c r="BJ457"/>
      <c r="BK457"/>
      <c r="BL457"/>
      <c r="BM457"/>
      <c r="BN457"/>
      <c r="BO457"/>
      <c r="BP457"/>
      <c r="BQ457"/>
      <c r="BR457"/>
      <c r="BS457"/>
      <c r="BT457"/>
      <c r="BU457"/>
      <c r="BV457"/>
      <c r="BW457"/>
      <c r="BX457"/>
      <c r="BY457"/>
      <c r="BZ457"/>
      <c r="CA457"/>
      <c r="CB457"/>
      <c r="CC457"/>
      <c r="CD457"/>
      <c r="CE457"/>
      <c r="CF457"/>
      <c r="CG457"/>
      <c r="CH457"/>
      <c r="CI457"/>
      <c r="CJ457"/>
      <c r="CK457"/>
      <c r="CL457"/>
      <c r="CM457"/>
      <c r="CN457"/>
      <c r="CO457"/>
      <c r="CP457"/>
      <c r="CQ457"/>
      <c r="CR457"/>
      <c r="CS457"/>
      <c r="CT457"/>
      <c r="CU457"/>
      <c r="CV457"/>
      <c r="CW457"/>
      <c r="CX457"/>
      <c r="CY457"/>
      <c r="CZ457"/>
      <c r="DA457"/>
      <c r="DB457"/>
      <c r="DC457"/>
      <c r="DD457"/>
      <c r="DE457"/>
      <c r="DF457"/>
      <c r="DG457"/>
      <c r="DH457"/>
      <c r="DI457"/>
      <c r="DJ457"/>
      <c r="DK457"/>
      <c r="DL457"/>
      <c r="DM457"/>
      <c r="DN457"/>
      <c r="DO457"/>
      <c r="DP457"/>
      <c r="DQ457"/>
      <c r="DR457"/>
      <c r="DS457"/>
      <c r="DT457"/>
      <c r="DU457"/>
      <c r="DV457"/>
    </row>
    <row r="458" spans="1:126" x14ac:dyDescent="0.25">
      <c r="A458" t="s">
        <v>150</v>
      </c>
      <c r="B458" t="s">
        <v>17</v>
      </c>
      <c r="C458" s="32" t="s">
        <v>426</v>
      </c>
      <c r="D458" t="s">
        <v>284</v>
      </c>
      <c r="E458" s="1">
        <v>110000</v>
      </c>
      <c r="F458" s="1">
        <f>E458*0.0287</f>
        <v>3157</v>
      </c>
      <c r="G458" s="1">
        <v>14457.62</v>
      </c>
      <c r="H458" s="1">
        <f>E458*0.0304</f>
        <v>3344</v>
      </c>
      <c r="I458" s="1">
        <v>165</v>
      </c>
      <c r="J458" s="1">
        <f>F458+G458+H458+I458</f>
        <v>21123.62</v>
      </c>
      <c r="K458" s="1">
        <f>E458-J458</f>
        <v>88876.38</v>
      </c>
    </row>
    <row r="459" spans="1:126" x14ac:dyDescent="0.25">
      <c r="A459" s="3" t="s">
        <v>13</v>
      </c>
      <c r="B459" s="3">
        <v>1</v>
      </c>
      <c r="C459" s="34"/>
      <c r="D459" s="3"/>
      <c r="E459" s="4">
        <f t="shared" ref="E459:K459" si="170">SUM(E458:E458)</f>
        <v>110000</v>
      </c>
      <c r="F459" s="4">
        <f t="shared" si="170"/>
        <v>3157</v>
      </c>
      <c r="G459" s="4">
        <f t="shared" si="170"/>
        <v>14457.62</v>
      </c>
      <c r="H459" s="4">
        <f t="shared" si="170"/>
        <v>3344</v>
      </c>
      <c r="I459" s="4">
        <f t="shared" si="170"/>
        <v>165</v>
      </c>
      <c r="J459" s="4">
        <f t="shared" si="170"/>
        <v>21123.62</v>
      </c>
      <c r="K459" s="4">
        <f t="shared" si="170"/>
        <v>88876.38</v>
      </c>
    </row>
    <row r="461" spans="1:126" x14ac:dyDescent="0.25">
      <c r="A461" s="10" t="s">
        <v>421</v>
      </c>
      <c r="B461" s="10"/>
      <c r="C461" s="36"/>
      <c r="D461" s="12"/>
      <c r="E461" s="10"/>
      <c r="F461" s="10"/>
      <c r="G461" s="10"/>
      <c r="H461" s="10"/>
      <c r="I461" s="10"/>
      <c r="J461" s="10"/>
      <c r="K461" s="10"/>
    </row>
    <row r="462" spans="1:126" x14ac:dyDescent="0.25">
      <c r="A462" t="s">
        <v>230</v>
      </c>
      <c r="B462" t="s">
        <v>117</v>
      </c>
      <c r="C462" s="32" t="s">
        <v>426</v>
      </c>
      <c r="D462" t="s">
        <v>286</v>
      </c>
      <c r="E462" s="1">
        <v>100000</v>
      </c>
      <c r="F462" s="1">
        <f>E462*0.0287</f>
        <v>2870</v>
      </c>
      <c r="G462" s="1">
        <v>12105.37</v>
      </c>
      <c r="H462" s="1">
        <f>E462*0.0304</f>
        <v>3040</v>
      </c>
      <c r="I462" s="1">
        <v>187</v>
      </c>
      <c r="J462" s="1">
        <f>F462+G462+H462+I462</f>
        <v>18202.37</v>
      </c>
      <c r="K462" s="1">
        <f>E462-J462</f>
        <v>81797.63</v>
      </c>
    </row>
    <row r="463" spans="1:126" x14ac:dyDescent="0.25">
      <c r="A463" t="s">
        <v>152</v>
      </c>
      <c r="B463" t="s">
        <v>262</v>
      </c>
      <c r="C463" s="32" t="s">
        <v>425</v>
      </c>
      <c r="D463" t="s">
        <v>284</v>
      </c>
      <c r="E463" s="1">
        <v>38000</v>
      </c>
      <c r="F463" s="1">
        <f>E463*0.0287</f>
        <v>1090.5999999999999</v>
      </c>
      <c r="G463" s="1">
        <v>0</v>
      </c>
      <c r="H463" s="1">
        <f>E463*0.0304</f>
        <v>1155.2</v>
      </c>
      <c r="I463" s="1">
        <v>327</v>
      </c>
      <c r="J463" s="1">
        <v>2733.18</v>
      </c>
      <c r="K463" s="1">
        <v>35266.82</v>
      </c>
    </row>
    <row r="464" spans="1:126" s="2" customFormat="1" x14ac:dyDescent="0.25">
      <c r="A464" t="s">
        <v>278</v>
      </c>
      <c r="B464" t="s">
        <v>262</v>
      </c>
      <c r="C464" s="32" t="s">
        <v>426</v>
      </c>
      <c r="D464" t="s">
        <v>286</v>
      </c>
      <c r="E464" s="1">
        <v>56000</v>
      </c>
      <c r="F464" s="1">
        <v>1607.2</v>
      </c>
      <c r="G464" s="1">
        <v>2343.77</v>
      </c>
      <c r="H464" s="1">
        <v>1702.4</v>
      </c>
      <c r="I464" s="1">
        <v>2405.2399999999998</v>
      </c>
      <c r="J464" s="1">
        <v>11150.61</v>
      </c>
      <c r="K464" s="1">
        <v>44849.39</v>
      </c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"/>
      <c r="AV464" s="6"/>
      <c r="AW464" s="6"/>
      <c r="AX464" s="6"/>
      <c r="AY464" s="6"/>
      <c r="AZ464" s="6"/>
      <c r="BA464" s="6"/>
      <c r="BB464" s="6"/>
      <c r="BC464" s="6"/>
      <c r="BD464" s="6"/>
      <c r="BE464" s="6"/>
      <c r="BF464" s="6"/>
      <c r="BG464" s="6"/>
      <c r="BH464" s="6"/>
      <c r="BI464" s="6"/>
      <c r="BJ464" s="6"/>
      <c r="BK464" s="6"/>
      <c r="BL464" s="6"/>
      <c r="BM464" s="6"/>
      <c r="BN464" s="6"/>
      <c r="BO464" s="6"/>
      <c r="BP464" s="6"/>
      <c r="BQ464" s="6"/>
      <c r="BR464" s="6"/>
      <c r="BS464" s="6"/>
      <c r="BT464" s="6"/>
      <c r="BU464" s="6"/>
      <c r="BV464" s="6"/>
      <c r="BW464" s="6"/>
      <c r="BX464" s="6"/>
      <c r="BY464" s="6"/>
      <c r="BZ464" s="6"/>
      <c r="CA464" s="6"/>
      <c r="CB464" s="6"/>
      <c r="CC464" s="6"/>
      <c r="CD464" s="6"/>
      <c r="CE464" s="6"/>
      <c r="CF464" s="6"/>
      <c r="CG464" s="6"/>
      <c r="CH464" s="6"/>
      <c r="CI464" s="6"/>
      <c r="CJ464" s="6"/>
      <c r="CK464" s="6"/>
      <c r="CL464" s="6"/>
      <c r="CM464" s="6"/>
      <c r="CN464" s="6"/>
      <c r="CO464" s="6"/>
      <c r="CP464" s="6"/>
      <c r="CQ464" s="6"/>
      <c r="CR464" s="6"/>
      <c r="CS464" s="6"/>
      <c r="CT464" s="6"/>
      <c r="CU464" s="6"/>
      <c r="CV464" s="6"/>
      <c r="CW464" s="6"/>
      <c r="CX464" s="6"/>
      <c r="CY464" s="6"/>
      <c r="CZ464" s="6"/>
      <c r="DA464" s="6"/>
      <c r="DB464" s="6"/>
      <c r="DC464" s="6"/>
      <c r="DD464" s="6"/>
      <c r="DE464" s="6"/>
      <c r="DF464" s="6"/>
      <c r="DG464" s="6"/>
      <c r="DH464" s="6"/>
      <c r="DI464" s="6"/>
      <c r="DJ464" s="6"/>
      <c r="DK464" s="6"/>
      <c r="DL464" s="6"/>
      <c r="DM464" s="6"/>
      <c r="DN464" s="6"/>
      <c r="DO464" s="6"/>
      <c r="DP464" s="6"/>
      <c r="DQ464" s="6"/>
      <c r="DR464" s="6"/>
      <c r="DS464" s="6"/>
      <c r="DT464" s="6"/>
      <c r="DU464" s="6"/>
      <c r="DV464" s="6"/>
    </row>
    <row r="465" spans="1:126" x14ac:dyDescent="0.25">
      <c r="A465" s="3" t="s">
        <v>13</v>
      </c>
      <c r="B465" s="3">
        <v>3</v>
      </c>
      <c r="C465" s="34"/>
      <c r="D465" s="3"/>
      <c r="E465" s="4">
        <f t="shared" ref="E465:K465" si="171">SUM(E462:E463)+E464</f>
        <v>194000</v>
      </c>
      <c r="F465" s="4">
        <f t="shared" si="171"/>
        <v>5567.8</v>
      </c>
      <c r="G465" s="4">
        <f t="shared" si="171"/>
        <v>14449.14</v>
      </c>
      <c r="H465" s="4">
        <f t="shared" si="171"/>
        <v>5897.6</v>
      </c>
      <c r="I465" s="4">
        <f t="shared" si="171"/>
        <v>2919.24</v>
      </c>
      <c r="J465" s="4">
        <f t="shared" si="171"/>
        <v>32086.16</v>
      </c>
      <c r="K465" s="4">
        <f t="shared" si="171"/>
        <v>161913.84</v>
      </c>
    </row>
    <row r="466" spans="1:126" x14ac:dyDescent="0.25">
      <c r="A466" s="26"/>
      <c r="B466" s="26"/>
      <c r="C466" s="35"/>
      <c r="D466" s="26"/>
      <c r="E466" s="27"/>
      <c r="F466" s="27"/>
      <c r="G466" s="27"/>
      <c r="H466" s="27"/>
      <c r="I466" s="27"/>
      <c r="J466" s="27"/>
      <c r="K466" s="27"/>
    </row>
    <row r="467" spans="1:126" x14ac:dyDescent="0.25">
      <c r="A467" s="10" t="s">
        <v>422</v>
      </c>
      <c r="B467" s="26"/>
      <c r="C467" s="35"/>
      <c r="D467" s="26"/>
      <c r="E467" s="27"/>
      <c r="F467" s="27"/>
      <c r="G467" s="27"/>
      <c r="H467" s="27"/>
      <c r="I467" s="27"/>
      <c r="J467" s="27"/>
      <c r="K467" s="27"/>
    </row>
    <row r="468" spans="1:126" s="3" customFormat="1" x14ac:dyDescent="0.25">
      <c r="A468" t="s">
        <v>423</v>
      </c>
      <c r="B468" s="17" t="s">
        <v>15</v>
      </c>
      <c r="C468" s="37" t="s">
        <v>426</v>
      </c>
      <c r="D468" t="s">
        <v>286</v>
      </c>
      <c r="E468" s="1">
        <v>35000</v>
      </c>
      <c r="F468" s="1">
        <v>1004.5</v>
      </c>
      <c r="G468" s="1">
        <v>0</v>
      </c>
      <c r="H468" s="1">
        <v>1064</v>
      </c>
      <c r="I468" s="1">
        <v>25</v>
      </c>
      <c r="J468" s="1">
        <f>F468+G468+H468+I468</f>
        <v>2093.5</v>
      </c>
      <c r="K468" s="1">
        <f>E468-J468</f>
        <v>32906.5</v>
      </c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  <c r="BS468" s="6"/>
      <c r="BT468" s="6"/>
      <c r="BU468" s="6"/>
      <c r="BV468" s="6"/>
      <c r="BW468" s="6"/>
      <c r="BX468" s="6"/>
      <c r="BY468" s="6"/>
      <c r="BZ468" s="6"/>
      <c r="CA468" s="6"/>
      <c r="CB468" s="6"/>
      <c r="CC468" s="6"/>
      <c r="CD468" s="6"/>
      <c r="CE468" s="6"/>
      <c r="CF468" s="6"/>
      <c r="CG468" s="6"/>
      <c r="CH468" s="6"/>
      <c r="CI468" s="6"/>
      <c r="CJ468" s="6"/>
      <c r="CK468" s="6"/>
      <c r="CL468" s="6"/>
      <c r="CM468" s="6"/>
      <c r="CN468" s="6"/>
      <c r="CO468" s="6"/>
      <c r="CP468" s="6"/>
      <c r="CQ468" s="6"/>
      <c r="CR468" s="6"/>
      <c r="CS468" s="6"/>
      <c r="CT468" s="6"/>
      <c r="CU468" s="6"/>
      <c r="CV468" s="6"/>
      <c r="CW468" s="6"/>
      <c r="CX468" s="6"/>
      <c r="CY468" s="6"/>
      <c r="CZ468" s="6"/>
      <c r="DA468" s="6"/>
      <c r="DB468" s="6"/>
      <c r="DC468" s="6"/>
      <c r="DD468" s="6"/>
      <c r="DE468" s="6"/>
      <c r="DF468" s="6"/>
      <c r="DG468" s="6"/>
      <c r="DH468" s="6"/>
      <c r="DI468" s="6"/>
      <c r="DJ468" s="6"/>
      <c r="DK468" s="6"/>
      <c r="DL468" s="6"/>
      <c r="DM468" s="6"/>
      <c r="DN468" s="6"/>
      <c r="DO468" s="6"/>
      <c r="DP468" s="6"/>
      <c r="DQ468" s="6"/>
      <c r="DR468" s="6"/>
      <c r="DS468" s="6"/>
      <c r="DT468" s="6"/>
      <c r="DU468" s="6"/>
      <c r="DV468" s="6"/>
    </row>
    <row r="469" spans="1:126" s="26" customFormat="1" x14ac:dyDescent="0.25">
      <c r="A469" t="s">
        <v>134</v>
      </c>
      <c r="B469" t="s">
        <v>117</v>
      </c>
      <c r="C469" s="32" t="s">
        <v>425</v>
      </c>
      <c r="D469" t="s">
        <v>286</v>
      </c>
      <c r="E469" s="1">
        <v>100000</v>
      </c>
      <c r="F469" s="1">
        <f>E469*0.0287</f>
        <v>2870</v>
      </c>
      <c r="G469" s="1">
        <v>12105.37</v>
      </c>
      <c r="H469" s="1">
        <f>E469*0.0304</f>
        <v>3040</v>
      </c>
      <c r="I469" s="1">
        <v>1357.5</v>
      </c>
      <c r="J469" s="1">
        <f>F469+G469+H469+I469</f>
        <v>19372.87</v>
      </c>
      <c r="K469" s="1">
        <f>E469-J469</f>
        <v>80627.13</v>
      </c>
    </row>
    <row r="470" spans="1:126" s="26" customFormat="1" x14ac:dyDescent="0.25">
      <c r="A470" t="s">
        <v>255</v>
      </c>
      <c r="B470" t="s">
        <v>117</v>
      </c>
      <c r="C470" s="32" t="s">
        <v>426</v>
      </c>
      <c r="D470" t="s">
        <v>286</v>
      </c>
      <c r="E470" s="1">
        <v>65000</v>
      </c>
      <c r="F470" s="1">
        <f>E470*0.0287</f>
        <v>1865.5</v>
      </c>
      <c r="G470" s="1">
        <v>4427.58</v>
      </c>
      <c r="H470" s="1">
        <f>E470*0.0304</f>
        <v>1976</v>
      </c>
      <c r="I470" s="1">
        <v>187</v>
      </c>
      <c r="J470" s="1">
        <f>F470+G470+H470+I470</f>
        <v>8456.08</v>
      </c>
      <c r="K470" s="1">
        <f>E470-J470</f>
        <v>56543.92</v>
      </c>
    </row>
    <row r="471" spans="1:126" x14ac:dyDescent="0.25">
      <c r="A471" t="s">
        <v>149</v>
      </c>
      <c r="B471" t="s">
        <v>15</v>
      </c>
      <c r="C471" s="32" t="s">
        <v>425</v>
      </c>
      <c r="D471" t="s">
        <v>284</v>
      </c>
      <c r="E471" s="1">
        <v>32500</v>
      </c>
      <c r="F471" s="1">
        <f>E471*0.0287</f>
        <v>932.75</v>
      </c>
      <c r="G471" s="1">
        <v>0</v>
      </c>
      <c r="H471" s="1">
        <f>E471*0.0304</f>
        <v>988</v>
      </c>
      <c r="I471" s="1">
        <v>125</v>
      </c>
      <c r="J471" s="1">
        <f>+F471+G471+H471+I471</f>
        <v>2045.75</v>
      </c>
      <c r="K471" s="1">
        <v>30292.25</v>
      </c>
      <c r="L471"/>
      <c r="M471"/>
      <c r="N471"/>
      <c r="O471"/>
      <c r="P471"/>
      <c r="Q471"/>
      <c r="R471"/>
      <c r="S471"/>
      <c r="T471"/>
      <c r="U471"/>
      <c r="V471"/>
      <c r="W471"/>
      <c r="X471"/>
      <c r="Y471"/>
      <c r="Z471"/>
      <c r="AA471"/>
      <c r="AB471"/>
      <c r="AC471"/>
      <c r="AD471"/>
      <c r="AE471"/>
      <c r="AF471"/>
      <c r="AG471"/>
      <c r="AH471"/>
      <c r="AI471"/>
      <c r="AJ471"/>
      <c r="AK471"/>
      <c r="AL471"/>
      <c r="AM471"/>
      <c r="AN471"/>
      <c r="AO471"/>
      <c r="AP471"/>
      <c r="AQ471"/>
      <c r="AR471"/>
      <c r="AS471"/>
      <c r="AT471"/>
      <c r="AU471"/>
      <c r="AV471"/>
      <c r="AW471"/>
      <c r="AX471"/>
      <c r="AY471"/>
      <c r="AZ471"/>
      <c r="BA471"/>
      <c r="BB471"/>
      <c r="BC471"/>
      <c r="BD471"/>
      <c r="BE471"/>
      <c r="BF471"/>
      <c r="BG471"/>
      <c r="BH471"/>
      <c r="BI471"/>
      <c r="BJ471"/>
      <c r="BK471"/>
      <c r="BL471"/>
      <c r="BM471"/>
      <c r="BN471"/>
      <c r="BO471"/>
      <c r="BP471"/>
      <c r="BQ471"/>
      <c r="BR471"/>
      <c r="BS471"/>
      <c r="BT471"/>
      <c r="BU471"/>
      <c r="BV471"/>
      <c r="BW471"/>
      <c r="BX471"/>
      <c r="BY471"/>
      <c r="BZ471"/>
      <c r="CA471"/>
      <c r="CB471"/>
      <c r="CC471"/>
      <c r="CD471"/>
      <c r="CE471"/>
      <c r="CF471"/>
      <c r="CG471"/>
      <c r="CH471"/>
      <c r="CI471"/>
      <c r="CJ471"/>
      <c r="CK471"/>
      <c r="CL471"/>
      <c r="CM471"/>
      <c r="CN471"/>
      <c r="CO471"/>
      <c r="CP471"/>
      <c r="CQ471"/>
      <c r="CR471"/>
      <c r="CS471"/>
      <c r="CT471"/>
      <c r="CU471"/>
      <c r="CV471"/>
      <c r="CW471"/>
      <c r="CX471"/>
      <c r="CY471"/>
      <c r="CZ471"/>
      <c r="DA471"/>
      <c r="DB471"/>
      <c r="DC471"/>
      <c r="DD471"/>
      <c r="DE471"/>
      <c r="DF471"/>
      <c r="DG471"/>
      <c r="DH471"/>
      <c r="DI471"/>
      <c r="DJ471"/>
      <c r="DK471"/>
      <c r="DL471"/>
      <c r="DM471"/>
      <c r="DN471"/>
      <c r="DO471"/>
      <c r="DP471"/>
      <c r="DQ471"/>
      <c r="DR471"/>
      <c r="DS471"/>
      <c r="DT471"/>
      <c r="DU471"/>
      <c r="DV471"/>
    </row>
    <row r="472" spans="1:126" x14ac:dyDescent="0.25">
      <c r="A472" t="s">
        <v>151</v>
      </c>
      <c r="B472" t="s">
        <v>148</v>
      </c>
      <c r="C472" s="32" t="s">
        <v>425</v>
      </c>
      <c r="D472" t="s">
        <v>286</v>
      </c>
      <c r="E472" s="1">
        <v>32500</v>
      </c>
      <c r="F472" s="1">
        <f>E472*0.0287</f>
        <v>932.75</v>
      </c>
      <c r="G472" s="1">
        <v>0</v>
      </c>
      <c r="H472" s="1">
        <f>E472*0.0304</f>
        <v>988</v>
      </c>
      <c r="I472" s="1">
        <v>327.5</v>
      </c>
      <c r="J472" s="1">
        <v>2248.25</v>
      </c>
      <c r="K472" s="1">
        <v>30251.75</v>
      </c>
    </row>
    <row r="473" spans="1:126" x14ac:dyDescent="0.25">
      <c r="A473" t="s">
        <v>431</v>
      </c>
      <c r="B473" t="s">
        <v>124</v>
      </c>
      <c r="C473" s="32" t="s">
        <v>426</v>
      </c>
      <c r="D473" t="s">
        <v>286</v>
      </c>
      <c r="E473" s="1">
        <v>58000</v>
      </c>
      <c r="F473" s="1">
        <f>E473*0.0287</f>
        <v>1664.6</v>
      </c>
      <c r="G473" s="1">
        <v>3110.32</v>
      </c>
      <c r="H473" s="1">
        <f>E473*0.0304</f>
        <v>1763.2</v>
      </c>
      <c r="I473" s="1">
        <v>25</v>
      </c>
      <c r="J473" s="1">
        <v>6563.12</v>
      </c>
      <c r="K473" s="1">
        <v>51436.88</v>
      </c>
      <c r="L473"/>
      <c r="M473"/>
      <c r="N473"/>
      <c r="O473"/>
      <c r="P473"/>
      <c r="Q473"/>
      <c r="R473"/>
      <c r="S473"/>
      <c r="T473"/>
      <c r="U473"/>
      <c r="V473"/>
      <c r="W473"/>
      <c r="X473"/>
      <c r="Y473"/>
      <c r="Z473"/>
      <c r="AA473"/>
      <c r="AB473"/>
      <c r="AC473"/>
      <c r="AD473"/>
      <c r="AE473"/>
      <c r="AF473"/>
      <c r="AG473"/>
      <c r="AH473"/>
      <c r="AI473"/>
      <c r="AJ473"/>
      <c r="AK473"/>
      <c r="AL473"/>
      <c r="AM473"/>
      <c r="AN473"/>
      <c r="AO473"/>
      <c r="AP473"/>
      <c r="AQ473"/>
      <c r="AR473"/>
      <c r="AS473"/>
      <c r="AT473"/>
      <c r="AU473"/>
      <c r="AV473"/>
      <c r="AW473"/>
      <c r="AX473"/>
      <c r="AY473"/>
      <c r="AZ473"/>
      <c r="BA473"/>
      <c r="BB473"/>
      <c r="BC473"/>
      <c r="BD473"/>
      <c r="BE473"/>
      <c r="BF473"/>
      <c r="BG473"/>
      <c r="BH473"/>
      <c r="BI473"/>
      <c r="BJ473"/>
      <c r="BK473"/>
      <c r="BL473"/>
      <c r="BM473"/>
      <c r="BN473"/>
      <c r="BO473"/>
      <c r="BP473"/>
      <c r="BQ473"/>
      <c r="BR473"/>
      <c r="BS473"/>
      <c r="BT473"/>
      <c r="BU473"/>
      <c r="BV473"/>
      <c r="BW473"/>
      <c r="BX473"/>
      <c r="BY473"/>
      <c r="BZ473"/>
      <c r="CA473"/>
      <c r="CB473"/>
      <c r="CC473"/>
      <c r="CD473"/>
      <c r="CE473"/>
      <c r="CF473"/>
      <c r="CG473"/>
      <c r="CH473"/>
      <c r="CI473"/>
      <c r="CJ473"/>
      <c r="CK473"/>
      <c r="CL473"/>
      <c r="CM473"/>
      <c r="CN473"/>
      <c r="CO473"/>
      <c r="CP473"/>
      <c r="CQ473"/>
      <c r="CR473"/>
      <c r="CS473"/>
      <c r="CT473"/>
      <c r="CU473"/>
      <c r="CV473"/>
      <c r="CW473"/>
      <c r="CX473"/>
      <c r="CY473"/>
      <c r="CZ473"/>
      <c r="DA473"/>
      <c r="DB473"/>
      <c r="DC473"/>
      <c r="DD473"/>
      <c r="DE473"/>
      <c r="DF473"/>
      <c r="DG473"/>
      <c r="DH473"/>
      <c r="DI473"/>
      <c r="DJ473"/>
      <c r="DK473"/>
      <c r="DL473"/>
      <c r="DM473"/>
      <c r="DN473"/>
      <c r="DO473"/>
      <c r="DP473"/>
      <c r="DQ473"/>
      <c r="DR473"/>
      <c r="DS473"/>
      <c r="DT473"/>
      <c r="DU473"/>
      <c r="DV473"/>
    </row>
    <row r="474" spans="1:126" x14ac:dyDescent="0.25">
      <c r="A474" t="s">
        <v>516</v>
      </c>
      <c r="B474" t="s">
        <v>17</v>
      </c>
      <c r="C474" s="32" t="s">
        <v>426</v>
      </c>
      <c r="D474" t="s">
        <v>286</v>
      </c>
      <c r="E474" s="1">
        <v>41000</v>
      </c>
      <c r="F474" s="1">
        <f>E474*0.0287</f>
        <v>1176.7</v>
      </c>
      <c r="G474" s="1">
        <v>583.79</v>
      </c>
      <c r="H474" s="1">
        <f>E474*0.0304</f>
        <v>1246.4000000000001</v>
      </c>
      <c r="I474" s="1">
        <v>377.5</v>
      </c>
      <c r="J474" s="1">
        <v>3384.39</v>
      </c>
      <c r="K474" s="1">
        <v>37615.61</v>
      </c>
    </row>
    <row r="475" spans="1:126" x14ac:dyDescent="0.25">
      <c r="A475" t="s">
        <v>517</v>
      </c>
      <c r="B475" t="s">
        <v>518</v>
      </c>
      <c r="C475" s="32" t="s">
        <v>425</v>
      </c>
      <c r="D475" t="s">
        <v>286</v>
      </c>
      <c r="E475" s="1">
        <v>76000</v>
      </c>
      <c r="F475" s="1">
        <f>E475*0.0287</f>
        <v>2181.1999999999998</v>
      </c>
      <c r="G475" s="1">
        <v>6497.56</v>
      </c>
      <c r="H475" s="1">
        <f>E475*0.0304</f>
        <v>2310.4</v>
      </c>
      <c r="I475" s="1">
        <v>95</v>
      </c>
      <c r="J475" s="1">
        <v>11184.16</v>
      </c>
      <c r="K475" s="1">
        <v>64815.839999999997</v>
      </c>
    </row>
    <row r="476" spans="1:126" x14ac:dyDescent="0.25">
      <c r="A476" s="3" t="s">
        <v>13</v>
      </c>
      <c r="B476" s="3">
        <v>8</v>
      </c>
      <c r="C476" s="34"/>
      <c r="D476" s="3"/>
      <c r="E476" s="4">
        <f>SUM(E468:E475)</f>
        <v>440000</v>
      </c>
      <c r="F476" s="4">
        <f>SUM(F468:F475)</f>
        <v>12628</v>
      </c>
      <c r="G476" s="4">
        <f>SUM(G468:G475)</f>
        <v>26724.62</v>
      </c>
      <c r="H476" s="4">
        <f>SUM(H468:H475)</f>
        <v>13376</v>
      </c>
      <c r="I476" s="4">
        <f>SUM(I468:I475)</f>
        <v>2519.5</v>
      </c>
      <c r="J476" s="4">
        <f>SUM(J468:J472)+J473+J474+J475</f>
        <v>55348.12</v>
      </c>
      <c r="K476" s="4">
        <f>SUM(K468:K472)+K473+K474+K475</f>
        <v>384489.88</v>
      </c>
    </row>
    <row r="478" spans="1:126" x14ac:dyDescent="0.25">
      <c r="A478" s="10" t="s">
        <v>452</v>
      </c>
      <c r="B478" s="10"/>
      <c r="C478" s="36"/>
      <c r="D478" s="12"/>
      <c r="E478" s="10"/>
      <c r="F478" s="10"/>
      <c r="G478" s="10"/>
      <c r="H478" s="10"/>
      <c r="I478" s="10"/>
      <c r="J478" s="10"/>
      <c r="K478" s="10"/>
    </row>
    <row r="479" spans="1:126" s="3" customFormat="1" x14ac:dyDescent="0.25">
      <c r="A479" s="5" t="s">
        <v>173</v>
      </c>
      <c r="B479" t="s">
        <v>174</v>
      </c>
      <c r="C479" s="32" t="s">
        <v>426</v>
      </c>
      <c r="D479" t="s">
        <v>286</v>
      </c>
      <c r="E479" s="1">
        <v>51000</v>
      </c>
      <c r="F479" s="1">
        <f>E479*0.0287</f>
        <v>1463.7</v>
      </c>
      <c r="G479" s="1">
        <v>1995.14</v>
      </c>
      <c r="H479" s="1">
        <f>E479*0.0304</f>
        <v>1550.4</v>
      </c>
      <c r="I479" s="1">
        <v>187</v>
      </c>
      <c r="J479" s="1">
        <f t="shared" ref="J479" si="172">F479+G479+H479+I479</f>
        <v>5196.24</v>
      </c>
      <c r="K479" s="1">
        <f>+E479-J479</f>
        <v>45803.76</v>
      </c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  <c r="DV479" s="6"/>
    </row>
    <row r="480" spans="1:126" s="3" customFormat="1" x14ac:dyDescent="0.25">
      <c r="A480" s="5" t="s">
        <v>522</v>
      </c>
      <c r="B480" t="s">
        <v>15</v>
      </c>
      <c r="C480" s="32" t="s">
        <v>426</v>
      </c>
      <c r="D480" t="s">
        <v>286</v>
      </c>
      <c r="E480" s="1">
        <v>44000</v>
      </c>
      <c r="F480" s="1"/>
      <c r="G480" s="1">
        <v>1007.19</v>
      </c>
      <c r="H480" s="1">
        <v>1337.6</v>
      </c>
      <c r="I480" s="1">
        <v>381.7</v>
      </c>
      <c r="J480" s="1">
        <v>3989.29</v>
      </c>
      <c r="K480" s="1">
        <v>40010.71</v>
      </c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  <c r="BS480" s="6"/>
      <c r="BT480" s="6"/>
      <c r="BU480" s="6"/>
      <c r="BV480" s="6"/>
      <c r="BW480" s="6"/>
      <c r="BX480" s="6"/>
      <c r="BY480" s="6"/>
      <c r="BZ480" s="6"/>
      <c r="CA480" s="6"/>
      <c r="CB480" s="6"/>
      <c r="CC480" s="6"/>
      <c r="CD480" s="6"/>
      <c r="CE480" s="6"/>
      <c r="CF480" s="6"/>
      <c r="CG480" s="6"/>
      <c r="CH480" s="6"/>
      <c r="CI480" s="6"/>
      <c r="CJ480" s="6"/>
      <c r="CK480" s="6"/>
      <c r="CL480" s="6"/>
      <c r="CM480" s="6"/>
      <c r="CN480" s="6"/>
      <c r="CO480" s="6"/>
      <c r="CP480" s="6"/>
      <c r="CQ480" s="6"/>
      <c r="CR480" s="6"/>
      <c r="CS480" s="6"/>
      <c r="CT480" s="6"/>
      <c r="CU480" s="6"/>
      <c r="CV480" s="6"/>
      <c r="CW480" s="6"/>
      <c r="CX480" s="6"/>
      <c r="CY480" s="6"/>
      <c r="CZ480" s="6"/>
      <c r="DA480" s="6"/>
      <c r="DB480" s="6"/>
      <c r="DC480" s="6"/>
      <c r="DD480" s="6"/>
      <c r="DE480" s="6"/>
      <c r="DF480" s="6"/>
      <c r="DG480" s="6"/>
      <c r="DH480" s="6"/>
      <c r="DI480" s="6"/>
      <c r="DJ480" s="6"/>
      <c r="DK480" s="6"/>
      <c r="DL480" s="6"/>
      <c r="DM480" s="6"/>
      <c r="DN480" s="6"/>
      <c r="DO480" s="6"/>
      <c r="DP480" s="6"/>
      <c r="DQ480" s="6"/>
      <c r="DR480" s="6"/>
      <c r="DS480" s="6"/>
      <c r="DT480" s="6"/>
      <c r="DU480" s="6"/>
      <c r="DV480" s="6"/>
    </row>
    <row r="481" spans="1:126" x14ac:dyDescent="0.25">
      <c r="A481" s="5" t="s">
        <v>523</v>
      </c>
      <c r="B481" t="s">
        <v>276</v>
      </c>
      <c r="C481" s="32" t="s">
        <v>425</v>
      </c>
      <c r="D481" t="s">
        <v>286</v>
      </c>
      <c r="E481" s="1">
        <v>44000</v>
      </c>
      <c r="G481" s="1">
        <v>1007.19</v>
      </c>
      <c r="H481" s="1">
        <v>1337.6</v>
      </c>
      <c r="I481" s="1">
        <v>195</v>
      </c>
      <c r="J481" s="1">
        <v>3802.59</v>
      </c>
      <c r="K481" s="1">
        <v>40197.410000000003</v>
      </c>
      <c r="L481"/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/>
      <c r="AN481"/>
      <c r="AO481"/>
      <c r="AP481"/>
      <c r="AQ481"/>
      <c r="AR481"/>
      <c r="AS481"/>
      <c r="AT481"/>
      <c r="AU481"/>
      <c r="AV481"/>
      <c r="AW481"/>
      <c r="AX481"/>
      <c r="AY481"/>
      <c r="AZ481"/>
      <c r="BA481"/>
      <c r="BB481"/>
      <c r="BC481"/>
      <c r="BD481"/>
      <c r="BE481"/>
      <c r="BF481"/>
      <c r="BG481"/>
      <c r="BH481"/>
      <c r="BI481"/>
      <c r="BJ481"/>
      <c r="BK481"/>
      <c r="BL481"/>
      <c r="BM481"/>
      <c r="BN481"/>
      <c r="BO481"/>
      <c r="BP481"/>
      <c r="BQ481"/>
      <c r="BR481"/>
      <c r="BS481"/>
      <c r="BT481"/>
      <c r="BU481"/>
      <c r="BV481"/>
      <c r="BW481"/>
      <c r="BX481"/>
      <c r="BY481"/>
      <c r="BZ481"/>
      <c r="CA481"/>
      <c r="CB481"/>
      <c r="CC481"/>
      <c r="CD481"/>
      <c r="CE481"/>
      <c r="CF481"/>
      <c r="CG481"/>
      <c r="CH481"/>
      <c r="CI481"/>
      <c r="CJ481"/>
      <c r="CK481"/>
      <c r="CL481"/>
      <c r="CM481"/>
      <c r="CN481"/>
      <c r="CO481"/>
      <c r="CP481"/>
      <c r="CQ481"/>
      <c r="CR481"/>
      <c r="CS481"/>
      <c r="CT481"/>
      <c r="CU481"/>
      <c r="CV481"/>
      <c r="CW481"/>
      <c r="CX481"/>
      <c r="CY481"/>
      <c r="CZ481"/>
      <c r="DA481"/>
      <c r="DB481"/>
      <c r="DC481"/>
      <c r="DD481"/>
      <c r="DE481"/>
      <c r="DF481"/>
      <c r="DG481"/>
      <c r="DH481"/>
      <c r="DI481"/>
      <c r="DJ481"/>
      <c r="DK481"/>
      <c r="DL481"/>
      <c r="DM481"/>
      <c r="DN481"/>
      <c r="DO481"/>
      <c r="DP481"/>
      <c r="DQ481"/>
      <c r="DR481"/>
      <c r="DS481"/>
      <c r="DT481"/>
      <c r="DU481"/>
      <c r="DV481"/>
    </row>
    <row r="482" spans="1:126" x14ac:dyDescent="0.25">
      <c r="A482" s="5" t="s">
        <v>297</v>
      </c>
      <c r="B482" t="s">
        <v>276</v>
      </c>
      <c r="C482" s="32" t="s">
        <v>425</v>
      </c>
      <c r="D482" s="11" t="s">
        <v>286</v>
      </c>
      <c r="E482" s="1">
        <v>76000</v>
      </c>
      <c r="F482" s="1">
        <f t="shared" ref="F482" si="173">E482*0.0287</f>
        <v>2181.1999999999998</v>
      </c>
      <c r="G482" s="1">
        <v>1995.14</v>
      </c>
      <c r="H482" s="1">
        <f t="shared" ref="H482" si="174">E482*0.0304</f>
        <v>2310.4</v>
      </c>
      <c r="I482" s="1">
        <v>187</v>
      </c>
      <c r="J482" s="1">
        <v>11176.16</v>
      </c>
      <c r="K482" s="1">
        <f t="shared" ref="K482" si="175">+E482-J482</f>
        <v>64823.839999999997</v>
      </c>
      <c r="L482"/>
      <c r="M482"/>
      <c r="N482"/>
      <c r="O482"/>
      <c r="P482"/>
      <c r="Q482"/>
      <c r="R482"/>
      <c r="S482"/>
      <c r="T482"/>
      <c r="U482"/>
      <c r="V482"/>
      <c r="W482"/>
      <c r="X482"/>
      <c r="Y482"/>
      <c r="Z482"/>
      <c r="AA482"/>
      <c r="AB482"/>
      <c r="AC482"/>
      <c r="AD482"/>
      <c r="AE482"/>
      <c r="AF482"/>
      <c r="AG482"/>
      <c r="AH482"/>
      <c r="AI482"/>
      <c r="AJ482"/>
      <c r="AK482"/>
      <c r="AL482"/>
      <c r="AM482"/>
      <c r="AN482"/>
      <c r="AO482"/>
      <c r="AP482"/>
      <c r="AQ482"/>
      <c r="AR482"/>
      <c r="AS482"/>
      <c r="AT482"/>
      <c r="AU482"/>
      <c r="AV482"/>
      <c r="AW482"/>
      <c r="AX482"/>
      <c r="AY482"/>
      <c r="AZ482"/>
      <c r="BA482"/>
      <c r="BB482"/>
      <c r="BC482"/>
      <c r="BD482"/>
      <c r="BE482"/>
      <c r="BF482"/>
      <c r="BG482"/>
      <c r="BH482"/>
      <c r="BI482"/>
      <c r="BJ482"/>
      <c r="BK482"/>
      <c r="BL482"/>
      <c r="BM482"/>
      <c r="BN482"/>
      <c r="BO482"/>
      <c r="BP482"/>
      <c r="BQ482"/>
      <c r="BR482"/>
      <c r="BS482"/>
      <c r="BT482"/>
      <c r="BU482"/>
      <c r="BV482"/>
      <c r="BW482"/>
      <c r="BX482"/>
      <c r="BY482"/>
      <c r="BZ482"/>
      <c r="CA482"/>
      <c r="CB482"/>
      <c r="CC482"/>
      <c r="CD482"/>
      <c r="CE482"/>
      <c r="CF482"/>
      <c r="CG482"/>
      <c r="CH482"/>
      <c r="CI482"/>
      <c r="CJ482"/>
      <c r="CK482"/>
      <c r="CL482"/>
      <c r="CM482"/>
      <c r="CN482"/>
      <c r="CO482"/>
      <c r="CP482"/>
      <c r="CQ482"/>
      <c r="CR482"/>
      <c r="CS482"/>
      <c r="CT482"/>
      <c r="CU482"/>
      <c r="CV482"/>
      <c r="CW482"/>
      <c r="CX482"/>
      <c r="CY482"/>
      <c r="CZ482"/>
      <c r="DA482"/>
      <c r="DB482"/>
      <c r="DC482"/>
      <c r="DD482"/>
      <c r="DE482"/>
      <c r="DF482"/>
      <c r="DG482"/>
      <c r="DH482"/>
      <c r="DI482"/>
      <c r="DJ482"/>
      <c r="DK482"/>
      <c r="DL482"/>
      <c r="DM482"/>
      <c r="DN482"/>
      <c r="DO482"/>
      <c r="DP482"/>
      <c r="DQ482"/>
      <c r="DR482"/>
      <c r="DS482"/>
      <c r="DT482"/>
      <c r="DU482"/>
      <c r="DV482"/>
    </row>
    <row r="483" spans="1:126" x14ac:dyDescent="0.25">
      <c r="A483" s="5" t="s">
        <v>453</v>
      </c>
      <c r="B483" t="s">
        <v>21</v>
      </c>
      <c r="C483" s="32" t="s">
        <v>425</v>
      </c>
      <c r="D483" s="11" t="s">
        <v>286</v>
      </c>
      <c r="E483" s="1">
        <v>36000</v>
      </c>
      <c r="F483" s="1">
        <v>1033.2</v>
      </c>
      <c r="G483" s="1">
        <v>0</v>
      </c>
      <c r="H483" s="1">
        <v>1094.4000000000001</v>
      </c>
      <c r="I483" s="1">
        <v>377.5</v>
      </c>
      <c r="J483" s="1">
        <v>2505.1</v>
      </c>
      <c r="K483" s="1">
        <v>33494.9</v>
      </c>
      <c r="L483"/>
      <c r="M483"/>
      <c r="N483"/>
      <c r="O483"/>
      <c r="P483"/>
      <c r="Q483"/>
      <c r="R483"/>
      <c r="S483"/>
      <c r="T483"/>
      <c r="U483"/>
      <c r="V483"/>
      <c r="W483"/>
      <c r="X483"/>
      <c r="Y483"/>
      <c r="Z483"/>
      <c r="AA483"/>
      <c r="AB483"/>
      <c r="AC483"/>
      <c r="AD483"/>
      <c r="AE483"/>
      <c r="AF483"/>
      <c r="AG483"/>
      <c r="AH483"/>
      <c r="AI483"/>
      <c r="AJ483"/>
      <c r="AK483"/>
      <c r="AL483"/>
      <c r="AM483"/>
      <c r="AN483"/>
      <c r="AO483"/>
      <c r="AP483"/>
      <c r="AQ483"/>
      <c r="AR483"/>
      <c r="AS483"/>
      <c r="AT483"/>
      <c r="AU483"/>
      <c r="AV483"/>
      <c r="AW483"/>
      <c r="AX483"/>
      <c r="AY483"/>
      <c r="AZ483"/>
      <c r="BA483"/>
      <c r="BB483"/>
      <c r="BC483"/>
      <c r="BD483"/>
      <c r="BE483"/>
      <c r="BF483"/>
      <c r="BG483"/>
      <c r="BH483"/>
      <c r="BI483"/>
      <c r="BJ483"/>
      <c r="BK483"/>
      <c r="BL483"/>
      <c r="BM483"/>
      <c r="BN483"/>
      <c r="BO483"/>
      <c r="BP483"/>
      <c r="BQ483"/>
      <c r="BR483"/>
      <c r="BS483"/>
      <c r="BT483"/>
      <c r="BU483"/>
      <c r="BV483"/>
      <c r="BW483"/>
      <c r="BX483"/>
      <c r="BY483"/>
      <c r="BZ483"/>
      <c r="CA483"/>
      <c r="CB483"/>
      <c r="CC483"/>
      <c r="CD483"/>
      <c r="CE483"/>
      <c r="CF483"/>
      <c r="CG483"/>
      <c r="CH483"/>
      <c r="CI483"/>
      <c r="CJ483"/>
      <c r="CK483"/>
      <c r="CL483"/>
      <c r="CM483"/>
      <c r="CN483"/>
      <c r="CO483"/>
      <c r="CP483"/>
      <c r="CQ483"/>
      <c r="CR483"/>
      <c r="CS483"/>
      <c r="CT483"/>
      <c r="CU483"/>
      <c r="CV483"/>
      <c r="CW483"/>
      <c r="CX483"/>
      <c r="CY483"/>
      <c r="CZ483"/>
      <c r="DA483"/>
      <c r="DB483"/>
      <c r="DC483"/>
      <c r="DD483"/>
      <c r="DE483"/>
      <c r="DF483"/>
      <c r="DG483"/>
      <c r="DH483"/>
      <c r="DI483"/>
      <c r="DJ483"/>
      <c r="DK483"/>
      <c r="DL483"/>
      <c r="DM483"/>
      <c r="DN483"/>
      <c r="DO483"/>
      <c r="DP483"/>
      <c r="DQ483"/>
      <c r="DR483"/>
      <c r="DS483"/>
      <c r="DT483"/>
      <c r="DU483"/>
      <c r="DV483"/>
    </row>
    <row r="484" spans="1:126" x14ac:dyDescent="0.25">
      <c r="A484" s="3" t="s">
        <v>13</v>
      </c>
      <c r="B484" s="3">
        <v>5</v>
      </c>
      <c r="C484" s="34"/>
      <c r="D484" s="3"/>
      <c r="E484" s="4">
        <f>SUM(E479:E483)</f>
        <v>251000</v>
      </c>
      <c r="F484" s="4">
        <f>SUM(F479:F482)+F483</f>
        <v>4678.1000000000004</v>
      </c>
      <c r="G484" s="4">
        <f>SUM(G479:G483)</f>
        <v>6004.66</v>
      </c>
      <c r="H484" s="4">
        <f>SUM(H479:H482)+H483</f>
        <v>7630.4</v>
      </c>
      <c r="I484" s="4">
        <f>SUM(I479:I483)</f>
        <v>1328.2</v>
      </c>
      <c r="J484" s="4">
        <f>SUM(J479:J482)+J483</f>
        <v>26669.38</v>
      </c>
      <c r="K484" s="4">
        <f>SUM(K479:K482)+K483</f>
        <v>224330.62</v>
      </c>
      <c r="L484"/>
      <c r="M484"/>
      <c r="N484"/>
      <c r="O484"/>
      <c r="P484"/>
      <c r="Q484"/>
      <c r="R484"/>
      <c r="S484"/>
      <c r="T484"/>
      <c r="U484"/>
      <c r="V484"/>
      <c r="W484"/>
      <c r="X484"/>
      <c r="Y484"/>
      <c r="Z484"/>
      <c r="AA484"/>
      <c r="AB484"/>
      <c r="AC484"/>
      <c r="AD484"/>
      <c r="AE484"/>
      <c r="AF484"/>
      <c r="AG484"/>
      <c r="AH484"/>
      <c r="AI484"/>
      <c r="AJ484"/>
      <c r="AK484"/>
      <c r="AL484"/>
      <c r="AM484"/>
      <c r="AN484"/>
      <c r="AO484"/>
      <c r="AP484"/>
      <c r="AQ484"/>
      <c r="AR484"/>
      <c r="AS484"/>
      <c r="AT484"/>
      <c r="AU484"/>
      <c r="AV484"/>
      <c r="AW484"/>
      <c r="AX484"/>
      <c r="AY484"/>
      <c r="AZ484"/>
      <c r="BA484"/>
      <c r="BB484"/>
      <c r="BC484"/>
      <c r="BD484"/>
      <c r="BE484"/>
      <c r="BF484"/>
      <c r="BG484"/>
      <c r="BH484"/>
      <c r="BI484"/>
      <c r="BJ484"/>
      <c r="BK484"/>
      <c r="BL484"/>
      <c r="BM484"/>
      <c r="BN484"/>
      <c r="BO484"/>
      <c r="BP484"/>
      <c r="BQ484"/>
      <c r="BR484"/>
      <c r="BS484"/>
      <c r="BT484"/>
      <c r="BU484"/>
      <c r="BV484"/>
      <c r="BW484"/>
      <c r="BX484"/>
      <c r="BY484"/>
      <c r="BZ484"/>
      <c r="CA484"/>
      <c r="CB484"/>
      <c r="CC484"/>
      <c r="CD484"/>
      <c r="CE484"/>
      <c r="CF484"/>
      <c r="CG484"/>
      <c r="CH484"/>
      <c r="CI484"/>
      <c r="CJ484"/>
      <c r="CK484"/>
      <c r="CL484"/>
      <c r="CM484"/>
      <c r="CN484"/>
      <c r="CO484"/>
      <c r="CP484"/>
      <c r="CQ484"/>
      <c r="CR484"/>
      <c r="CS484"/>
      <c r="CT484"/>
      <c r="CU484"/>
      <c r="CV484"/>
      <c r="CW484"/>
      <c r="CX484"/>
      <c r="CY484"/>
      <c r="CZ484"/>
      <c r="DA484"/>
      <c r="DB484"/>
      <c r="DC484"/>
      <c r="DD484"/>
      <c r="DE484"/>
      <c r="DF484"/>
      <c r="DG484"/>
      <c r="DH484"/>
      <c r="DI484"/>
      <c r="DJ484"/>
      <c r="DK484"/>
      <c r="DL484"/>
      <c r="DM484"/>
      <c r="DN484"/>
      <c r="DO484"/>
      <c r="DP484"/>
      <c r="DQ484"/>
      <c r="DR484"/>
      <c r="DS484"/>
      <c r="DT484"/>
      <c r="DU484"/>
      <c r="DV484"/>
    </row>
    <row r="485" spans="1:126" s="3" customFormat="1" x14ac:dyDescent="0.25">
      <c r="A485"/>
      <c r="B485"/>
      <c r="C485" s="32"/>
      <c r="D485"/>
      <c r="E485" s="1"/>
      <c r="F485" s="1"/>
      <c r="G485" s="1"/>
      <c r="H485" s="1"/>
      <c r="I485" s="1"/>
      <c r="J485" s="1"/>
      <c r="K485" s="1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</row>
    <row r="486" spans="1:126" x14ac:dyDescent="0.25">
      <c r="A486" s="10" t="s">
        <v>424</v>
      </c>
      <c r="B486" s="10"/>
      <c r="C486" s="36"/>
      <c r="D486" s="12"/>
      <c r="E486" s="10"/>
      <c r="F486" s="10"/>
      <c r="G486" s="10"/>
      <c r="H486" s="10"/>
      <c r="I486" s="10"/>
      <c r="J486" s="10"/>
      <c r="K486" s="10"/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/>
      <c r="AN486"/>
      <c r="AO486"/>
      <c r="AP486"/>
      <c r="AQ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  <c r="CI486"/>
      <c r="CJ486"/>
      <c r="CK486"/>
      <c r="CL486"/>
      <c r="CM486"/>
      <c r="CN486"/>
      <c r="CO486"/>
      <c r="CP486"/>
      <c r="CQ486"/>
      <c r="CR486"/>
      <c r="CS486"/>
      <c r="CT486"/>
      <c r="CU486"/>
      <c r="CV486"/>
      <c r="CW486"/>
      <c r="CX486"/>
      <c r="CY486"/>
      <c r="CZ486"/>
      <c r="DA486"/>
      <c r="DB486"/>
      <c r="DC486"/>
      <c r="DD486"/>
      <c r="DE486"/>
      <c r="DF486"/>
      <c r="DG486"/>
      <c r="DH486"/>
      <c r="DI486"/>
      <c r="DJ486"/>
      <c r="DK486"/>
      <c r="DL486"/>
      <c r="DM486"/>
      <c r="DN486"/>
      <c r="DO486"/>
      <c r="DP486"/>
      <c r="DQ486"/>
      <c r="DR486"/>
      <c r="DS486"/>
      <c r="DT486"/>
      <c r="DU486"/>
      <c r="DV486"/>
    </row>
    <row r="487" spans="1:126" s="3" customFormat="1" x14ac:dyDescent="0.25">
      <c r="A487" s="5" t="s">
        <v>327</v>
      </c>
      <c r="B487" t="s">
        <v>61</v>
      </c>
      <c r="C487" s="32" t="s">
        <v>425</v>
      </c>
      <c r="D487" t="s">
        <v>286</v>
      </c>
      <c r="E487" s="1">
        <v>25200</v>
      </c>
      <c r="F487" s="1">
        <f t="shared" ref="F487:F492" si="176">E487*0.0287</f>
        <v>723.24</v>
      </c>
      <c r="G487" s="1">
        <v>0</v>
      </c>
      <c r="H487" s="1">
        <f t="shared" ref="H487:H492" si="177">E487*0.0304</f>
        <v>766.08</v>
      </c>
      <c r="I487" s="1">
        <v>25</v>
      </c>
      <c r="J487" s="1">
        <f t="shared" ref="J487:J492" si="178">+F487+G487+H487+I487</f>
        <v>1514.32</v>
      </c>
      <c r="K487" s="1">
        <f t="shared" ref="K487:K492" si="179">+E487-J487</f>
        <v>23685.68</v>
      </c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  <c r="BS487" s="6"/>
      <c r="BT487" s="6"/>
      <c r="BU487" s="6"/>
      <c r="BV487" s="6"/>
      <c r="BW487" s="6"/>
      <c r="BX487" s="6"/>
      <c r="BY487" s="6"/>
      <c r="BZ487" s="6"/>
      <c r="CA487" s="6"/>
      <c r="CB487" s="6"/>
      <c r="CC487" s="6"/>
      <c r="CD487" s="6"/>
      <c r="CE487" s="6"/>
      <c r="CF487" s="6"/>
      <c r="CG487" s="6"/>
      <c r="CH487" s="6"/>
      <c r="CI487" s="6"/>
      <c r="CJ487" s="6"/>
      <c r="CK487" s="6"/>
      <c r="CL487" s="6"/>
      <c r="CM487" s="6"/>
      <c r="CN487" s="6"/>
      <c r="CO487" s="6"/>
      <c r="CP487" s="6"/>
      <c r="CQ487" s="6"/>
      <c r="CR487" s="6"/>
      <c r="CS487" s="6"/>
      <c r="CT487" s="6"/>
      <c r="CU487" s="6"/>
      <c r="CV487" s="6"/>
      <c r="CW487" s="6"/>
      <c r="CX487" s="6"/>
      <c r="CY487" s="6"/>
      <c r="CZ487" s="6"/>
      <c r="DA487" s="6"/>
      <c r="DB487" s="6"/>
      <c r="DC487" s="6"/>
      <c r="DD487" s="6"/>
      <c r="DE487" s="6"/>
      <c r="DF487" s="6"/>
      <c r="DG487" s="6"/>
      <c r="DH487" s="6"/>
      <c r="DI487" s="6"/>
      <c r="DJ487" s="6"/>
      <c r="DK487" s="6"/>
      <c r="DL487" s="6"/>
      <c r="DM487" s="6"/>
      <c r="DN487" s="6"/>
      <c r="DO487" s="6"/>
      <c r="DP487" s="6"/>
      <c r="DQ487" s="6"/>
      <c r="DR487" s="6"/>
      <c r="DS487" s="6"/>
      <c r="DT487" s="6"/>
      <c r="DU487" s="6"/>
      <c r="DV487" s="6"/>
    </row>
    <row r="488" spans="1:126" s="3" customFormat="1" x14ac:dyDescent="0.25">
      <c r="A488" s="5" t="s">
        <v>176</v>
      </c>
      <c r="B488" t="s">
        <v>61</v>
      </c>
      <c r="C488" s="32" t="s">
        <v>425</v>
      </c>
      <c r="D488" t="s">
        <v>286</v>
      </c>
      <c r="E488" s="1">
        <v>10000</v>
      </c>
      <c r="F488" s="1">
        <f t="shared" si="176"/>
        <v>287</v>
      </c>
      <c r="G488" s="1">
        <v>0</v>
      </c>
      <c r="H488" s="1">
        <f t="shared" si="177"/>
        <v>304</v>
      </c>
      <c r="I488" s="1">
        <v>25</v>
      </c>
      <c r="J488" s="1">
        <f t="shared" si="178"/>
        <v>616</v>
      </c>
      <c r="K488" s="1">
        <f t="shared" si="179"/>
        <v>9384</v>
      </c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  <c r="DV488" s="6"/>
    </row>
    <row r="489" spans="1:126" s="3" customFormat="1" x14ac:dyDescent="0.25">
      <c r="A489" s="5" t="s">
        <v>177</v>
      </c>
      <c r="B489" t="s">
        <v>175</v>
      </c>
      <c r="C489" s="32" t="s">
        <v>425</v>
      </c>
      <c r="D489" t="s">
        <v>284</v>
      </c>
      <c r="E489" s="1">
        <v>20900</v>
      </c>
      <c r="F489" s="1">
        <f t="shared" si="176"/>
        <v>599.83000000000004</v>
      </c>
      <c r="G489" s="1">
        <v>0</v>
      </c>
      <c r="H489" s="1">
        <f t="shared" si="177"/>
        <v>635.36</v>
      </c>
      <c r="I489" s="1">
        <v>1475.12</v>
      </c>
      <c r="J489" s="1">
        <v>2710.31</v>
      </c>
      <c r="K489" s="1">
        <v>18189.689999999999</v>
      </c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  <c r="DV489" s="6"/>
    </row>
    <row r="490" spans="1:126" s="3" customFormat="1" x14ac:dyDescent="0.25">
      <c r="A490" s="5" t="s">
        <v>179</v>
      </c>
      <c r="B490" t="s">
        <v>247</v>
      </c>
      <c r="C490" s="32" t="s">
        <v>425</v>
      </c>
      <c r="D490" t="s">
        <v>284</v>
      </c>
      <c r="E490" s="1">
        <v>35750</v>
      </c>
      <c r="F490" s="1">
        <f t="shared" si="176"/>
        <v>1026.03</v>
      </c>
      <c r="G490" s="1">
        <v>0</v>
      </c>
      <c r="H490" s="1">
        <f t="shared" si="177"/>
        <v>1086.8</v>
      </c>
      <c r="I490" s="1">
        <v>125</v>
      </c>
      <c r="J490" s="1">
        <f t="shared" si="178"/>
        <v>2237.83</v>
      </c>
      <c r="K490" s="1">
        <f t="shared" si="179"/>
        <v>33512.17</v>
      </c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</row>
    <row r="491" spans="1:126" s="3" customFormat="1" x14ac:dyDescent="0.25">
      <c r="A491" s="5" t="s">
        <v>180</v>
      </c>
      <c r="B491" t="s">
        <v>79</v>
      </c>
      <c r="C491" s="32" t="s">
        <v>426</v>
      </c>
      <c r="D491" t="s">
        <v>284</v>
      </c>
      <c r="E491" s="1">
        <v>10000</v>
      </c>
      <c r="F491" s="1">
        <f t="shared" si="176"/>
        <v>287</v>
      </c>
      <c r="G491" s="1">
        <v>0</v>
      </c>
      <c r="H491" s="1">
        <f t="shared" si="177"/>
        <v>304</v>
      </c>
      <c r="I491" s="1">
        <v>25</v>
      </c>
      <c r="J491" s="1">
        <f t="shared" si="178"/>
        <v>616</v>
      </c>
      <c r="K491" s="1">
        <f t="shared" si="179"/>
        <v>9384</v>
      </c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  <c r="DV491" s="6"/>
    </row>
    <row r="492" spans="1:126" s="3" customFormat="1" x14ac:dyDescent="0.25">
      <c r="A492" s="5" t="s">
        <v>181</v>
      </c>
      <c r="B492" t="s">
        <v>17</v>
      </c>
      <c r="C492" s="32" t="s">
        <v>425</v>
      </c>
      <c r="D492" t="s">
        <v>284</v>
      </c>
      <c r="E492" s="1">
        <v>60000</v>
      </c>
      <c r="F492" s="1">
        <f t="shared" si="176"/>
        <v>1722</v>
      </c>
      <c r="G492" s="1">
        <v>3486.68</v>
      </c>
      <c r="H492" s="1">
        <f t="shared" si="177"/>
        <v>1824</v>
      </c>
      <c r="I492" s="1">
        <v>277.5</v>
      </c>
      <c r="J492" s="1">
        <f t="shared" si="178"/>
        <v>7310.18</v>
      </c>
      <c r="K492" s="1">
        <f t="shared" si="179"/>
        <v>52689.82</v>
      </c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  <c r="BS492" s="6"/>
      <c r="BT492" s="6"/>
      <c r="BU492" s="6"/>
      <c r="BV492" s="6"/>
      <c r="BW492" s="6"/>
      <c r="BX492" s="6"/>
      <c r="BY492" s="6"/>
      <c r="BZ492" s="6"/>
      <c r="CA492" s="6"/>
      <c r="CB492" s="6"/>
      <c r="CC492" s="6"/>
      <c r="CD492" s="6"/>
      <c r="CE492" s="6"/>
      <c r="CF492" s="6"/>
      <c r="CG492" s="6"/>
      <c r="CH492" s="6"/>
      <c r="CI492" s="6"/>
      <c r="CJ492" s="6"/>
      <c r="CK492" s="6"/>
      <c r="CL492" s="6"/>
      <c r="CM492" s="6"/>
      <c r="CN492" s="6"/>
      <c r="CO492" s="6"/>
      <c r="CP492" s="6"/>
      <c r="CQ492" s="6"/>
      <c r="CR492" s="6"/>
      <c r="CS492" s="6"/>
      <c r="CT492" s="6"/>
      <c r="CU492" s="6"/>
      <c r="CV492" s="6"/>
      <c r="CW492" s="6"/>
      <c r="CX492" s="6"/>
      <c r="CY492" s="6"/>
      <c r="CZ492" s="6"/>
      <c r="DA492" s="6"/>
      <c r="DB492" s="6"/>
      <c r="DC492" s="6"/>
      <c r="DD492" s="6"/>
      <c r="DE492" s="6"/>
      <c r="DF492" s="6"/>
      <c r="DG492" s="6"/>
      <c r="DH492" s="6"/>
      <c r="DI492" s="6"/>
      <c r="DJ492" s="6"/>
      <c r="DK492" s="6"/>
      <c r="DL492" s="6"/>
      <c r="DM492" s="6"/>
      <c r="DN492" s="6"/>
      <c r="DO492" s="6"/>
      <c r="DP492" s="6"/>
      <c r="DQ492" s="6"/>
      <c r="DR492" s="6"/>
      <c r="DS492" s="6"/>
      <c r="DT492" s="6"/>
      <c r="DU492" s="6"/>
      <c r="DV492" s="6"/>
    </row>
    <row r="493" spans="1:126" x14ac:dyDescent="0.25">
      <c r="A493" s="3" t="s">
        <v>13</v>
      </c>
      <c r="B493" s="3">
        <v>6</v>
      </c>
      <c r="C493" s="34"/>
      <c r="D493" s="3"/>
      <c r="E493" s="4">
        <f>SUM(E487:E492)</f>
        <v>161850</v>
      </c>
      <c r="F493" s="4">
        <f>SUM(F487:F492)</f>
        <v>4645.1000000000004</v>
      </c>
      <c r="G493" s="4">
        <f>SUM(G487:G492)</f>
        <v>3486.68</v>
      </c>
      <c r="H493" s="4">
        <f>SUM(H487:H492)</f>
        <v>4920.24</v>
      </c>
      <c r="I493" s="4">
        <f>SUM(I487:I492)</f>
        <v>1952.62</v>
      </c>
      <c r="J493" s="4">
        <f>SUM(J487:J492)</f>
        <v>15004.64</v>
      </c>
      <c r="K493" s="4">
        <f>SUM(K487:K492)</f>
        <v>146845.35999999999</v>
      </c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  <c r="CQ493"/>
      <c r="CR493"/>
      <c r="CS493"/>
      <c r="CT493"/>
      <c r="CU493"/>
      <c r="CV493"/>
      <c r="CW493"/>
      <c r="CX493"/>
      <c r="CY493"/>
      <c r="CZ493"/>
      <c r="DA493"/>
      <c r="DB493"/>
      <c r="DC493"/>
      <c r="DD493"/>
      <c r="DE493"/>
      <c r="DF493"/>
      <c r="DG493"/>
      <c r="DH493"/>
      <c r="DI493"/>
      <c r="DJ493"/>
      <c r="DK493"/>
      <c r="DL493"/>
      <c r="DM493"/>
      <c r="DN493"/>
      <c r="DO493"/>
      <c r="DP493"/>
      <c r="DQ493"/>
      <c r="DR493"/>
      <c r="DS493"/>
      <c r="DT493"/>
      <c r="DU493"/>
      <c r="DV493"/>
    </row>
    <row r="494" spans="1:126" x14ac:dyDescent="0.25"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  <c r="DV494"/>
    </row>
    <row r="495" spans="1:126" s="3" customFormat="1" x14ac:dyDescent="0.25">
      <c r="A495"/>
      <c r="B495"/>
      <c r="C495" s="32"/>
      <c r="D495"/>
      <c r="E495" s="1"/>
      <c r="F495" s="1"/>
      <c r="G495" s="1"/>
      <c r="H495" s="1"/>
      <c r="I495" s="1"/>
      <c r="J495" s="1"/>
      <c r="K495" s="1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"/>
      <c r="AV495" s="6"/>
      <c r="AW495" s="6"/>
      <c r="AX495" s="6"/>
      <c r="AY495" s="6"/>
      <c r="AZ495" s="6"/>
      <c r="BA495" s="6"/>
      <c r="BB495" s="6"/>
      <c r="BC495" s="6"/>
      <c r="BD495" s="6"/>
      <c r="BE495" s="6"/>
      <c r="BF495" s="6"/>
      <c r="BG495" s="6"/>
      <c r="BH495" s="6"/>
      <c r="BI495" s="6"/>
      <c r="BJ495" s="6"/>
      <c r="BK495" s="6"/>
      <c r="BL495" s="6"/>
      <c r="BM495" s="6"/>
      <c r="BN495" s="6"/>
      <c r="BO495" s="6"/>
      <c r="BP495" s="6"/>
      <c r="BQ495" s="6"/>
      <c r="BR495" s="6"/>
      <c r="BS495" s="6"/>
      <c r="BT495" s="6"/>
      <c r="BU495" s="6"/>
      <c r="BV495" s="6"/>
      <c r="BW495" s="6"/>
      <c r="BX495" s="6"/>
      <c r="BY495" s="6"/>
      <c r="BZ495" s="6"/>
      <c r="CA495" s="6"/>
      <c r="CB495" s="6"/>
      <c r="CC495" s="6"/>
      <c r="CD495" s="6"/>
      <c r="CE495" s="6"/>
      <c r="CF495" s="6"/>
      <c r="CG495" s="6"/>
      <c r="CH495" s="6"/>
      <c r="CI495" s="6"/>
      <c r="CJ495" s="6"/>
      <c r="CK495" s="6"/>
      <c r="CL495" s="6"/>
      <c r="CM495" s="6"/>
      <c r="CN495" s="6"/>
      <c r="CO495" s="6"/>
      <c r="CP495" s="6"/>
      <c r="CQ495" s="6"/>
      <c r="CR495" s="6"/>
      <c r="CS495" s="6"/>
      <c r="CT495" s="6"/>
      <c r="CU495" s="6"/>
      <c r="CV495" s="6"/>
      <c r="CW495" s="6"/>
      <c r="CX495" s="6"/>
      <c r="CY495" s="6"/>
      <c r="CZ495" s="6"/>
      <c r="DA495" s="6"/>
      <c r="DB495" s="6"/>
      <c r="DC495" s="6"/>
      <c r="DD495" s="6"/>
      <c r="DE495" s="6"/>
      <c r="DF495" s="6"/>
      <c r="DG495" s="6"/>
      <c r="DH495" s="6"/>
      <c r="DI495" s="6"/>
      <c r="DJ495" s="6"/>
      <c r="DK495" s="6"/>
      <c r="DL495" s="6"/>
      <c r="DM495" s="6"/>
      <c r="DN495" s="6"/>
      <c r="DO495" s="6"/>
      <c r="DP495" s="6"/>
      <c r="DQ495" s="6"/>
      <c r="DR495" s="6"/>
      <c r="DS495" s="6"/>
      <c r="DT495" s="6"/>
      <c r="DU495" s="6"/>
      <c r="DV495" s="6"/>
    </row>
    <row r="496" spans="1:126" s="3" customFormat="1" ht="15.75" x14ac:dyDescent="0.25">
      <c r="A496" s="7" t="s">
        <v>223</v>
      </c>
      <c r="B496" s="7">
        <f>+B493+B484+B476+B465+B459+B455+B439+B426+B417+B404+B398+B392+B381+B373+B366+B359+B351+B337+B333+B321+B317+B306+B300+B291+B286+B281+B275++B267+B262+B256+B248+B212+B207+B197+B188+B177+B168+B152+B139+B118+B112+B108+B101+B95+B91+B81+B77+B59+B54+B46+B39+B34+B25+B421+B407+B296+B192+B63+B29+B183+B49</f>
        <v>310</v>
      </c>
      <c r="C496" s="41"/>
      <c r="D496" s="7"/>
      <c r="E496" s="24">
        <f>E493+E484+E476+E465+E459+E455+E439+E426+E417+E404+E398+E392+E381+E373+E366+E359+E351+E337+E333+E321+E317+E306+E300+E291+E286+E281+E275++E267+E262+E256+E248+E212+E207+E197+E188+E168+E152+E139+E118+E112+E108+E101+E95+E91+E81+E77+E59+E54+E46+E39+E34+E25+E421+E407+E296+E192+E183+E49+E29+E177+E63</f>
        <v>15264539.289999999</v>
      </c>
      <c r="F496" s="24" t="e">
        <f>+#REF!+F493+F484+#REF!+#REF!+F476+F465+F459+F455+F439+F426+F417+F404+F398+F392+F381+#REF!+F373+F366+F359+F351+F337+F333+F321+F317+F306+F300+F291+F286+F281+F275+F267+F262+F256+F248+F212+F207+F197+F188+F168+F152+F139+F118+F112+F108+F101+F95+F91+F81+F77+F59+F54+F46+F39+#REF!+F34+F25</f>
        <v>#REF!</v>
      </c>
      <c r="G496" s="24">
        <f>+G493+G484+G476+G465+G459+G455+G439+G426+G417+G404+G398+G392+G381++G373+G366+G359+G351+G337+G333+G321+G317+G306+G300+G291+G286+G281+G275+G267+G262+G256+G248+G212+G207+G197+G188+G168+G152+G139+G118+G112+G108+G101+G95+G91+G81+G77+G59+G54+G46+G39+G34+G25</f>
        <v>831587.13</v>
      </c>
      <c r="H496" s="24">
        <f>+H493+H484+H476+H465+H459+H455+H439+H426+H417+H404+H398+H392+H381+H373+H366+H359+H351+H337+H333+H321+H317+H306+H300+H291+H286+H281+H275+H267+H262+H256+H248+H212+H207+H197+H188+H168+H152+H139+H118+H112+H108+H101+H95+H91+H81+H77+H59+H54+H46+H39+H34+H25</f>
        <v>433383.81</v>
      </c>
      <c r="I496" s="24">
        <f>+I493+I484+I476+I465+I459+I455+I439+I426+I417+I404+I398+I392+I381+I373+I366+I359+I351+I337+I333+I321+I317+I306+I300+I291+I286+I281+I275+I267+I262+I256+I248+I212+I207+I197+I188+I168+I152+I139+I118+I112+I108+I101+I95+I91+I81+I77+I59+I54+I46+I39+I34+I25</f>
        <v>329175.48</v>
      </c>
      <c r="J496" s="24">
        <f>+J493+J484+J476+J465+J459+J455+J439+J426+J417+J404+J398+J392+J381+J373+J366+J359+J351+J337+J333+J321+J317+J306+J300+J291+J286+J281+J275+J267+J262+J256+J248+J212+J207+J197+J188+J168+J152+J139+J118+J112+J108+J101+J95+J91+J81+J77+J59+J54+J46+J39+J34+J25</f>
        <v>2043752.13</v>
      </c>
      <c r="K496" s="24">
        <f>+K493+K484+K476+K465+K459+K455+K439+K426+K417+K404+K398+K392+K381++K373+K366+K359+K351+K337+K333+K321+K317+K306+K300+K291+K286+K281+K275+K267+K262+K256+K248+K212+K207+K197+K188+K168+K152+K139+K118+K112+K108+K101+K95+K91+K81+K77+K59+K54+K46+K39+K34+K25+K407+K296+K192+K183+K63+K49+K29</f>
        <v>12874273.15</v>
      </c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"/>
      <c r="AV496" s="6"/>
      <c r="AW496" s="6"/>
      <c r="AX496" s="6"/>
      <c r="AY496" s="6"/>
      <c r="AZ496" s="6"/>
      <c r="BA496" s="6"/>
      <c r="BB496" s="6"/>
      <c r="BC496" s="6"/>
      <c r="BD496" s="6"/>
      <c r="BE496" s="6"/>
      <c r="BF496" s="6"/>
      <c r="BG496" s="6"/>
      <c r="BH496" s="6"/>
      <c r="BI496" s="6"/>
      <c r="BJ496" s="6"/>
      <c r="BK496" s="6"/>
      <c r="BL496" s="6"/>
      <c r="BM496" s="6"/>
      <c r="BN496" s="6"/>
      <c r="BO496" s="6"/>
      <c r="BP496" s="6"/>
      <c r="BQ496" s="6"/>
      <c r="BR496" s="6"/>
      <c r="BS496" s="6"/>
      <c r="BT496" s="6"/>
      <c r="BU496" s="6"/>
      <c r="BV496" s="6"/>
      <c r="BW496" s="6"/>
      <c r="BX496" s="6"/>
      <c r="BY496" s="6"/>
      <c r="BZ496" s="6"/>
      <c r="CA496" s="6"/>
      <c r="CB496" s="6"/>
      <c r="CC496" s="6"/>
      <c r="CD496" s="6"/>
      <c r="CE496" s="6"/>
      <c r="CF496" s="6"/>
      <c r="CG496" s="6"/>
      <c r="CH496" s="6"/>
      <c r="CI496" s="6"/>
      <c r="CJ496" s="6"/>
      <c r="CK496" s="6"/>
      <c r="CL496" s="6"/>
      <c r="CM496" s="6"/>
      <c r="CN496" s="6"/>
      <c r="CO496" s="6"/>
      <c r="CP496" s="6"/>
      <c r="CQ496" s="6"/>
      <c r="CR496" s="6"/>
      <c r="CS496" s="6"/>
      <c r="CT496" s="6"/>
      <c r="CU496" s="6"/>
      <c r="CV496" s="6"/>
      <c r="CW496" s="6"/>
      <c r="CX496" s="6"/>
      <c r="CY496" s="6"/>
      <c r="CZ496" s="6"/>
      <c r="DA496" s="6"/>
      <c r="DB496" s="6"/>
      <c r="DC496" s="6"/>
      <c r="DD496" s="6"/>
      <c r="DE496" s="6"/>
      <c r="DF496" s="6"/>
      <c r="DG496" s="6"/>
      <c r="DH496" s="6"/>
      <c r="DI496" s="6"/>
      <c r="DJ496" s="6"/>
      <c r="DK496" s="6"/>
      <c r="DL496" s="6"/>
      <c r="DM496" s="6"/>
      <c r="DN496" s="6"/>
      <c r="DO496" s="6"/>
      <c r="DP496" s="6"/>
      <c r="DQ496" s="6"/>
      <c r="DR496" s="6"/>
      <c r="DS496" s="6"/>
      <c r="DT496" s="6"/>
      <c r="DU496" s="6"/>
      <c r="DV496" s="6"/>
    </row>
    <row r="497" spans="1:126" s="3" customFormat="1" ht="15.75" x14ac:dyDescent="0.25">
      <c r="A497" s="8"/>
      <c r="B497" s="8"/>
      <c r="C497" s="42"/>
      <c r="D497" s="8"/>
      <c r="E497" s="9"/>
      <c r="F497" s="9"/>
      <c r="G497" s="9"/>
      <c r="H497" s="9"/>
      <c r="I497" s="9"/>
      <c r="J497" s="9"/>
      <c r="K497" s="9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  <c r="AR497" s="6"/>
      <c r="AS497" s="6"/>
      <c r="AT497" s="6"/>
      <c r="AU497" s="6"/>
      <c r="AV497" s="6"/>
      <c r="AW497" s="6"/>
      <c r="AX497" s="6"/>
      <c r="AY497" s="6"/>
      <c r="AZ497" s="6"/>
      <c r="BA497" s="6"/>
      <c r="BB497" s="6"/>
      <c r="BC497" s="6"/>
      <c r="BD497" s="6"/>
      <c r="BE497" s="6"/>
      <c r="BF497" s="6"/>
      <c r="BG497" s="6"/>
      <c r="BH497" s="6"/>
      <c r="BI497" s="6"/>
      <c r="BJ497" s="6"/>
      <c r="BK497" s="6"/>
      <c r="BL497" s="6"/>
      <c r="BM497" s="6"/>
      <c r="BN497" s="6"/>
      <c r="BO497" s="6"/>
      <c r="BP497" s="6"/>
      <c r="BQ497" s="6"/>
      <c r="BR497" s="6"/>
      <c r="BS497" s="6"/>
      <c r="BT497" s="6"/>
      <c r="BU497" s="6"/>
      <c r="BV497" s="6"/>
      <c r="BW497" s="6"/>
      <c r="BX497" s="6"/>
      <c r="BY497" s="6"/>
      <c r="BZ497" s="6"/>
      <c r="CA497" s="6"/>
      <c r="CB497" s="6"/>
      <c r="CC497" s="6"/>
      <c r="CD497" s="6"/>
      <c r="CE497" s="6"/>
      <c r="CF497" s="6"/>
      <c r="CG497" s="6"/>
      <c r="CH497" s="6"/>
      <c r="CI497" s="6"/>
      <c r="CJ497" s="6"/>
      <c r="CK497" s="6"/>
      <c r="CL497" s="6"/>
      <c r="CM497" s="6"/>
      <c r="CN497" s="6"/>
      <c r="CO497" s="6"/>
      <c r="CP497" s="6"/>
      <c r="CQ497" s="6"/>
      <c r="CR497" s="6"/>
      <c r="CS497" s="6"/>
      <c r="CT497" s="6"/>
      <c r="CU497" s="6"/>
      <c r="CV497" s="6"/>
      <c r="CW497" s="6"/>
      <c r="CX497" s="6"/>
      <c r="CY497" s="6"/>
      <c r="CZ497" s="6"/>
      <c r="DA497" s="6"/>
      <c r="DB497" s="6"/>
      <c r="DC497" s="6"/>
      <c r="DD497" s="6"/>
      <c r="DE497" s="6"/>
      <c r="DF497" s="6"/>
      <c r="DG497" s="6"/>
      <c r="DH497" s="6"/>
      <c r="DI497" s="6"/>
      <c r="DJ497" s="6"/>
      <c r="DK497" s="6"/>
      <c r="DL497" s="6"/>
      <c r="DM497" s="6"/>
      <c r="DN497" s="6"/>
      <c r="DO497" s="6"/>
      <c r="DP497" s="6"/>
      <c r="DQ497" s="6"/>
      <c r="DR497" s="6"/>
      <c r="DS497" s="6"/>
      <c r="DT497" s="6"/>
      <c r="DU497" s="6"/>
      <c r="DV497" s="6"/>
    </row>
    <row r="498" spans="1:126" ht="15.75" x14ac:dyDescent="0.25">
      <c r="A498" s="8"/>
      <c r="B498" s="8"/>
      <c r="C498" s="42"/>
      <c r="D498" s="8"/>
      <c r="E498" s="9"/>
      <c r="F498" s="9"/>
      <c r="G498" s="9"/>
      <c r="H498" s="9"/>
      <c r="I498" s="9"/>
      <c r="J498" s="9"/>
      <c r="K498" s="9"/>
      <c r="L498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  <c r="AQ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  <c r="CI498"/>
      <c r="CJ498"/>
      <c r="CK498"/>
      <c r="CL498"/>
      <c r="CM498"/>
      <c r="CN498"/>
      <c r="CO498"/>
      <c r="CP498"/>
      <c r="CQ498"/>
      <c r="CR498"/>
      <c r="CS498"/>
      <c r="CT498"/>
      <c r="CU498"/>
      <c r="CV498"/>
      <c r="CW498"/>
      <c r="CX498"/>
      <c r="CY498"/>
      <c r="CZ498"/>
      <c r="DA498"/>
      <c r="DB498"/>
      <c r="DC498"/>
      <c r="DD498"/>
      <c r="DE498"/>
      <c r="DF498"/>
      <c r="DG498"/>
      <c r="DH498"/>
      <c r="DI498"/>
      <c r="DJ498"/>
      <c r="DK498"/>
      <c r="DL498"/>
      <c r="DM498"/>
      <c r="DN498"/>
      <c r="DO498"/>
      <c r="DP498"/>
      <c r="DQ498"/>
      <c r="DR498"/>
      <c r="DS498"/>
      <c r="DT498"/>
      <c r="DU498"/>
      <c r="DV498"/>
    </row>
    <row r="499" spans="1:126" s="3" customFormat="1" ht="15.75" x14ac:dyDescent="0.25">
      <c r="A499" s="8"/>
      <c r="B499" s="8"/>
      <c r="C499" s="42"/>
      <c r="D499" s="8"/>
      <c r="E499" s="9"/>
      <c r="F499" s="9"/>
      <c r="G499" s="9"/>
      <c r="H499" s="9"/>
      <c r="I499" s="9"/>
      <c r="J499" s="9"/>
      <c r="K499" s="9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"/>
      <c r="AV499" s="6"/>
      <c r="AW499" s="6"/>
      <c r="AX499" s="6"/>
      <c r="AY499" s="6"/>
      <c r="AZ499" s="6"/>
      <c r="BA499" s="6"/>
      <c r="BB499" s="6"/>
      <c r="BC499" s="6"/>
      <c r="BD499" s="6"/>
      <c r="BE499" s="6"/>
      <c r="BF499" s="6"/>
      <c r="BG499" s="6"/>
      <c r="BH499" s="6"/>
      <c r="BI499" s="6"/>
      <c r="BJ499" s="6"/>
      <c r="BK499" s="6"/>
      <c r="BL499" s="6"/>
      <c r="BM499" s="6"/>
      <c r="BN499" s="6"/>
      <c r="BO499" s="6"/>
      <c r="BP499" s="6"/>
      <c r="BQ499" s="6"/>
      <c r="BR499" s="6"/>
      <c r="BS499" s="6"/>
      <c r="BT499" s="6"/>
      <c r="BU499" s="6"/>
      <c r="BV499" s="6"/>
      <c r="BW499" s="6"/>
      <c r="BX499" s="6"/>
      <c r="BY499" s="6"/>
      <c r="BZ499" s="6"/>
      <c r="CA499" s="6"/>
      <c r="CB499" s="6"/>
      <c r="CC499" s="6"/>
      <c r="CD499" s="6"/>
      <c r="CE499" s="6"/>
      <c r="CF499" s="6"/>
      <c r="CG499" s="6"/>
      <c r="CH499" s="6"/>
      <c r="CI499" s="6"/>
      <c r="CJ499" s="6"/>
      <c r="CK499" s="6"/>
      <c r="CL499" s="6"/>
      <c r="CM499" s="6"/>
      <c r="CN499" s="6"/>
      <c r="CO499" s="6"/>
      <c r="CP499" s="6"/>
      <c r="CQ499" s="6"/>
      <c r="CR499" s="6"/>
      <c r="CS499" s="6"/>
      <c r="CT499" s="6"/>
      <c r="CU499" s="6"/>
      <c r="CV499" s="6"/>
      <c r="CW499" s="6"/>
      <c r="CX499" s="6"/>
      <c r="CY499" s="6"/>
      <c r="CZ499" s="6"/>
      <c r="DA499" s="6"/>
      <c r="DB499" s="6"/>
      <c r="DC499" s="6"/>
      <c r="DD499" s="6"/>
      <c r="DE499" s="6"/>
      <c r="DF499" s="6"/>
      <c r="DG499" s="6"/>
      <c r="DH499" s="6"/>
      <c r="DI499" s="6"/>
      <c r="DJ499" s="6"/>
      <c r="DK499" s="6"/>
      <c r="DL499" s="6"/>
      <c r="DM499" s="6"/>
      <c r="DN499" s="6"/>
      <c r="DO499" s="6"/>
      <c r="DP499" s="6"/>
      <c r="DQ499" s="6"/>
      <c r="DR499" s="6"/>
      <c r="DS499" s="6"/>
      <c r="DT499" s="6"/>
      <c r="DU499" s="6"/>
      <c r="DV499" s="6"/>
    </row>
    <row r="506" spans="1:126" x14ac:dyDescent="0.25">
      <c r="M506"/>
      <c r="N506"/>
      <c r="O506"/>
      <c r="P506"/>
      <c r="Q506"/>
      <c r="R506"/>
      <c r="S506"/>
      <c r="T506"/>
      <c r="U506"/>
      <c r="V506"/>
      <c r="W506"/>
      <c r="X506"/>
      <c r="Y506"/>
      <c r="Z506"/>
      <c r="AA506"/>
      <c r="AB506"/>
      <c r="AC506"/>
      <c r="AD506"/>
      <c r="AE506"/>
      <c r="AF506"/>
      <c r="AG506"/>
      <c r="AH506"/>
      <c r="AI506"/>
      <c r="AJ506"/>
      <c r="AK506"/>
      <c r="AL506"/>
      <c r="AM506"/>
      <c r="AN506"/>
      <c r="AO506"/>
      <c r="AP506"/>
      <c r="AQ506"/>
      <c r="AR506"/>
      <c r="AS506"/>
      <c r="AT506"/>
      <c r="AU506"/>
      <c r="AV506"/>
      <c r="AW506"/>
      <c r="AX506"/>
      <c r="AY506"/>
      <c r="AZ506"/>
      <c r="BA506"/>
      <c r="BB506"/>
      <c r="BC506"/>
      <c r="BD506"/>
      <c r="BE506"/>
      <c r="BF506"/>
      <c r="BG506"/>
      <c r="BH506"/>
      <c r="BI506"/>
      <c r="BJ506"/>
      <c r="BK506"/>
      <c r="BL506"/>
      <c r="BM506"/>
      <c r="BN506"/>
      <c r="BO506"/>
      <c r="BP506"/>
      <c r="BQ506"/>
      <c r="BR506"/>
      <c r="BS506"/>
      <c r="BT506"/>
      <c r="BU506"/>
      <c r="BV506"/>
      <c r="BW506"/>
      <c r="BX506"/>
      <c r="BY506"/>
      <c r="BZ506"/>
      <c r="CA506"/>
      <c r="CB506"/>
      <c r="CC506"/>
      <c r="CD506"/>
      <c r="CE506"/>
      <c r="CF506"/>
      <c r="CG506"/>
      <c r="CH506"/>
      <c r="CI506"/>
      <c r="CJ506"/>
      <c r="CK506"/>
      <c r="CL506"/>
      <c r="CM506"/>
      <c r="CN506"/>
      <c r="CO506"/>
      <c r="CP506"/>
      <c r="CQ506"/>
      <c r="CR506"/>
      <c r="CS506"/>
      <c r="CT506"/>
      <c r="CU506"/>
      <c r="CV506"/>
      <c r="CW506"/>
      <c r="CX506"/>
      <c r="CY506"/>
      <c r="CZ506"/>
      <c r="DA506"/>
      <c r="DB506"/>
      <c r="DC506"/>
      <c r="DD506"/>
      <c r="DE506"/>
      <c r="DF506"/>
      <c r="DG506"/>
      <c r="DH506"/>
      <c r="DI506"/>
      <c r="DJ506"/>
      <c r="DK506"/>
      <c r="DL506"/>
      <c r="DM506"/>
      <c r="DN506"/>
      <c r="DO506"/>
      <c r="DP506"/>
      <c r="DQ506"/>
      <c r="DR506"/>
      <c r="DS506"/>
      <c r="DT506"/>
      <c r="DU506"/>
      <c r="DV506"/>
    </row>
    <row r="507" spans="1:126" x14ac:dyDescent="0.25">
      <c r="M507"/>
      <c r="N507"/>
      <c r="O507"/>
      <c r="P507"/>
      <c r="Q507"/>
      <c r="R507"/>
      <c r="S507"/>
      <c r="T507"/>
      <c r="U507"/>
      <c r="V507"/>
      <c r="W507"/>
      <c r="X507"/>
      <c r="Y507"/>
      <c r="Z507"/>
      <c r="AA507"/>
      <c r="AB507"/>
      <c r="AC507"/>
      <c r="AD507"/>
      <c r="AE507"/>
      <c r="AF507"/>
      <c r="AG507"/>
      <c r="AH507"/>
      <c r="AI507"/>
      <c r="AJ507"/>
      <c r="AK507"/>
      <c r="AL507"/>
      <c r="AM507"/>
      <c r="AN507"/>
      <c r="AO507"/>
      <c r="AP507"/>
      <c r="AQ507"/>
      <c r="AR507"/>
      <c r="AS507"/>
      <c r="AT507"/>
      <c r="AU507"/>
      <c r="AV507"/>
      <c r="AW507"/>
      <c r="AX507"/>
      <c r="AY507"/>
      <c r="AZ507"/>
      <c r="BA507"/>
      <c r="BB507"/>
      <c r="BC507"/>
      <c r="BD507"/>
      <c r="BE507"/>
      <c r="BF507"/>
      <c r="BG507"/>
      <c r="BH507"/>
      <c r="BI507"/>
      <c r="BJ507"/>
      <c r="BK507"/>
      <c r="BL507"/>
      <c r="BM507"/>
      <c r="BN507"/>
      <c r="BO507"/>
      <c r="BP507"/>
      <c r="BQ507"/>
      <c r="BR507"/>
      <c r="BS507"/>
      <c r="BT507"/>
      <c r="BU507"/>
      <c r="BV507"/>
      <c r="BW507"/>
      <c r="BX507"/>
      <c r="BY507"/>
      <c r="BZ507"/>
      <c r="CA507"/>
      <c r="CB507"/>
      <c r="CC507"/>
      <c r="CD507"/>
      <c r="CE507"/>
      <c r="CF507"/>
      <c r="CG507"/>
      <c r="CH507"/>
      <c r="CI507"/>
      <c r="CJ507"/>
      <c r="CK507"/>
      <c r="CL507"/>
      <c r="CM507"/>
      <c r="CN507"/>
      <c r="CO507"/>
      <c r="CP507"/>
      <c r="CQ507"/>
      <c r="CR507"/>
      <c r="CS507"/>
      <c r="CT507"/>
      <c r="CU507"/>
      <c r="CV507"/>
      <c r="CW507"/>
      <c r="CX507"/>
      <c r="CY507"/>
      <c r="CZ507"/>
      <c r="DA507"/>
      <c r="DB507"/>
      <c r="DC507"/>
      <c r="DD507"/>
      <c r="DE507"/>
      <c r="DF507"/>
      <c r="DG507"/>
      <c r="DH507"/>
      <c r="DI507"/>
      <c r="DJ507"/>
      <c r="DK507"/>
      <c r="DL507"/>
      <c r="DM507"/>
      <c r="DN507"/>
      <c r="DO507"/>
      <c r="DP507"/>
      <c r="DQ507"/>
      <c r="DR507"/>
      <c r="DS507"/>
      <c r="DT507"/>
      <c r="DU507"/>
      <c r="DV507"/>
    </row>
    <row r="508" spans="1:126" x14ac:dyDescent="0.25">
      <c r="M508"/>
      <c r="N508"/>
      <c r="O508"/>
      <c r="P508"/>
      <c r="Q508"/>
      <c r="R508"/>
      <c r="S508"/>
      <c r="T508"/>
      <c r="U508"/>
      <c r="V508"/>
      <c r="W508"/>
      <c r="X508"/>
      <c r="Y508"/>
      <c r="Z508"/>
      <c r="AA508"/>
      <c r="AB508"/>
      <c r="AC508"/>
      <c r="AD508"/>
      <c r="AE508"/>
      <c r="AF508"/>
      <c r="AG508"/>
      <c r="AH508"/>
      <c r="AI508"/>
      <c r="AJ508"/>
      <c r="AK508"/>
      <c r="AL508"/>
      <c r="AM508"/>
      <c r="AN508"/>
      <c r="AO508"/>
      <c r="AP508"/>
      <c r="AQ508"/>
      <c r="AR508"/>
      <c r="AS508"/>
      <c r="AT508"/>
      <c r="AU508"/>
      <c r="AV508"/>
      <c r="AW508"/>
      <c r="AX508"/>
      <c r="AY508"/>
      <c r="AZ508"/>
      <c r="BA508"/>
      <c r="BB508"/>
      <c r="BC508"/>
      <c r="BD508"/>
      <c r="BE508"/>
      <c r="BF508"/>
      <c r="BG508"/>
      <c r="BH508"/>
      <c r="BI508"/>
      <c r="BJ508"/>
      <c r="BK508"/>
      <c r="BL508"/>
      <c r="BM508"/>
      <c r="BN508"/>
      <c r="BO508"/>
      <c r="BP508"/>
      <c r="BQ508"/>
      <c r="BR508"/>
      <c r="BS508"/>
      <c r="BT508"/>
      <c r="BU508"/>
      <c r="BV508"/>
      <c r="BW508"/>
      <c r="BX508"/>
      <c r="BY508"/>
      <c r="BZ508"/>
      <c r="CA508"/>
      <c r="CB508"/>
      <c r="CC508"/>
      <c r="CD508"/>
      <c r="CE508"/>
      <c r="CF508"/>
      <c r="CG508"/>
      <c r="CH508"/>
      <c r="CI508"/>
      <c r="CJ508"/>
      <c r="CK508"/>
      <c r="CL508"/>
      <c r="CM508"/>
      <c r="CN508"/>
      <c r="CO508"/>
      <c r="CP508"/>
      <c r="CQ508"/>
      <c r="CR508"/>
      <c r="CS508"/>
      <c r="CT508"/>
      <c r="CU508"/>
      <c r="CV508"/>
      <c r="CW508"/>
      <c r="CX508"/>
      <c r="CY508"/>
      <c r="CZ508"/>
      <c r="DA508"/>
      <c r="DB508"/>
      <c r="DC508"/>
      <c r="DD508"/>
      <c r="DE508"/>
      <c r="DF508"/>
      <c r="DG508"/>
      <c r="DH508"/>
      <c r="DI508"/>
      <c r="DJ508"/>
      <c r="DK508"/>
      <c r="DL508"/>
      <c r="DM508"/>
      <c r="DN508"/>
      <c r="DO508"/>
      <c r="DP508"/>
      <c r="DQ508"/>
      <c r="DR508"/>
      <c r="DS508"/>
      <c r="DT508"/>
      <c r="DU508"/>
      <c r="DV508"/>
    </row>
    <row r="509" spans="1:126" x14ac:dyDescent="0.25">
      <c r="M509"/>
      <c r="N509"/>
      <c r="O509"/>
      <c r="P509"/>
      <c r="Q509"/>
      <c r="R509"/>
      <c r="S509"/>
      <c r="T509"/>
      <c r="U509"/>
      <c r="V509"/>
      <c r="W509"/>
      <c r="X509"/>
      <c r="Y509"/>
      <c r="Z509"/>
      <c r="AA509"/>
      <c r="AB509"/>
      <c r="AC509"/>
      <c r="AD509"/>
      <c r="AE509"/>
      <c r="AF509"/>
      <c r="AG509"/>
      <c r="AH509"/>
      <c r="AI509"/>
      <c r="AJ509"/>
      <c r="AK509"/>
      <c r="AL509"/>
      <c r="AM509"/>
      <c r="AN509"/>
      <c r="AO509"/>
      <c r="AP509"/>
      <c r="AQ509"/>
      <c r="AR509"/>
      <c r="AS509"/>
      <c r="AT509"/>
      <c r="AU509"/>
      <c r="AV509"/>
      <c r="AW509"/>
      <c r="AX509"/>
      <c r="AY509"/>
      <c r="AZ509"/>
      <c r="BA509"/>
      <c r="BB509"/>
      <c r="BC509"/>
      <c r="BD509"/>
      <c r="BE509"/>
      <c r="BF509"/>
      <c r="BG509"/>
      <c r="BH509"/>
      <c r="BI509"/>
      <c r="BJ509"/>
      <c r="BK509"/>
      <c r="BL509"/>
      <c r="BM509"/>
      <c r="BN509"/>
      <c r="BO509"/>
      <c r="BP509"/>
      <c r="BQ509"/>
      <c r="BR509"/>
      <c r="BS509"/>
      <c r="BT509"/>
      <c r="BU509"/>
      <c r="BV509"/>
      <c r="BW509"/>
      <c r="BX509"/>
      <c r="BY509"/>
      <c r="BZ509"/>
      <c r="CA509"/>
      <c r="CB509"/>
      <c r="CC509"/>
      <c r="CD509"/>
      <c r="CE509"/>
      <c r="CF509"/>
      <c r="CG509"/>
      <c r="CH509"/>
      <c r="CI509"/>
      <c r="CJ509"/>
      <c r="CK509"/>
      <c r="CL509"/>
      <c r="CM509"/>
      <c r="CN509"/>
      <c r="CO509"/>
      <c r="CP509"/>
      <c r="CQ509"/>
      <c r="CR509"/>
      <c r="CS509"/>
      <c r="CT509"/>
      <c r="CU509"/>
      <c r="CV509"/>
      <c r="CW509"/>
      <c r="CX509"/>
      <c r="CY509"/>
      <c r="CZ509"/>
      <c r="DA509"/>
      <c r="DB509"/>
      <c r="DC509"/>
      <c r="DD509"/>
      <c r="DE509"/>
      <c r="DF509"/>
      <c r="DG509"/>
      <c r="DH509"/>
      <c r="DI509"/>
      <c r="DJ509"/>
      <c r="DK509"/>
      <c r="DL509"/>
      <c r="DM509"/>
      <c r="DN509"/>
      <c r="DO509"/>
      <c r="DP509"/>
      <c r="DQ509"/>
      <c r="DR509"/>
      <c r="DS509"/>
      <c r="DT509"/>
      <c r="DU509"/>
      <c r="DV509"/>
    </row>
    <row r="511" spans="1:126" ht="24.95" customHeight="1" x14ac:dyDescent="0.25"/>
    <row r="512" spans="1:126" s="5" customFormat="1" x14ac:dyDescent="0.25">
      <c r="A512"/>
      <c r="B512"/>
      <c r="C512" s="32"/>
      <c r="D512"/>
      <c r="E512" s="1"/>
      <c r="F512" s="1"/>
      <c r="G512" s="1"/>
      <c r="H512" s="1"/>
      <c r="I512" s="1"/>
      <c r="J512" s="1"/>
      <c r="K512" s="1"/>
    </row>
    <row r="513" spans="1:126" s="5" customFormat="1" x14ac:dyDescent="0.25">
      <c r="A513"/>
      <c r="B513"/>
      <c r="C513" s="32"/>
      <c r="D513"/>
      <c r="E513" s="1"/>
      <c r="F513" s="1"/>
      <c r="G513" s="1"/>
      <c r="H513" s="1"/>
      <c r="I513" s="1"/>
      <c r="J513" s="1"/>
      <c r="K513" s="1"/>
    </row>
    <row r="514" spans="1:126" s="5" customFormat="1" x14ac:dyDescent="0.25">
      <c r="A514"/>
      <c r="B514"/>
      <c r="C514" s="32"/>
      <c r="D514"/>
      <c r="E514" s="1"/>
      <c r="F514" s="1"/>
      <c r="G514" s="1"/>
      <c r="H514" s="1"/>
      <c r="I514" s="1"/>
      <c r="J514" s="1"/>
      <c r="K514" s="1"/>
    </row>
    <row r="515" spans="1:126" x14ac:dyDescent="0.25">
      <c r="DV515"/>
    </row>
  </sheetData>
  <mergeCells count="45">
    <mergeCell ref="A10:K10"/>
    <mergeCell ref="A56:K56"/>
    <mergeCell ref="A36:K36"/>
    <mergeCell ref="A41:K41"/>
    <mergeCell ref="A110:K110"/>
    <mergeCell ref="A103:K103"/>
    <mergeCell ref="A30:K30"/>
    <mergeCell ref="A51:K51"/>
    <mergeCell ref="A93:K93"/>
    <mergeCell ref="A114:K114"/>
    <mergeCell ref="A297:K297"/>
    <mergeCell ref="A250:K250"/>
    <mergeCell ref="A97:K97"/>
    <mergeCell ref="A193:K193"/>
    <mergeCell ref="A199:K199"/>
    <mergeCell ref="A209:K209"/>
    <mergeCell ref="A214:K214"/>
    <mergeCell ref="A184:K184"/>
    <mergeCell ref="A283:K283"/>
    <mergeCell ref="A277:K277"/>
    <mergeCell ref="A288:K288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323:K323"/>
    <mergeCell ref="A302:K302"/>
    <mergeCell ref="A308:K308"/>
    <mergeCell ref="A258:K258"/>
    <mergeCell ref="A319:K319"/>
    <mergeCell ref="A269:K269"/>
    <mergeCell ref="A264:K264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5" manualBreakCount="5">
    <brk id="77" max="9" man="1"/>
    <brk id="29" max="9" man="1"/>
    <brk id="192" max="9" man="1"/>
    <brk id="240" max="9" man="1"/>
    <brk id="519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2021-12-01T16:20:25Z</cp:lastPrinted>
  <dcterms:created xsi:type="dcterms:W3CDTF">2017-02-23T14:23:40Z</dcterms:created>
  <dcterms:modified xsi:type="dcterms:W3CDTF">2022-02-03T18:41:00Z</dcterms:modified>
</cp:coreProperties>
</file>