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ARCH06\Arch-Piso-9\Nomina Contraloria\NOMINAS SASP 2023\PORTAL DE TRANSPARENCIA 2023\JULIO 2023\"/>
    </mc:Choice>
  </mc:AlternateContent>
  <xr:revisionPtr revIDLastSave="0" documentId="13_ncr:1_{9421A6E4-775B-4B16-A216-6DBA72A674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Text Document" sheetId="1" r:id="rId1"/>
  </sheets>
  <definedNames>
    <definedName name="_xlnm._FilterDatabase" localSheetId="0" hidden="1">'New Text Document'!$A$7:$K$20</definedName>
    <definedName name="_xlnm.Print_Area" localSheetId="0">'New Text Document'!$A$1:$K$504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7" i="1" l="1"/>
  <c r="I177" i="1"/>
  <c r="F102" i="1"/>
  <c r="G30" i="1"/>
  <c r="G24" i="1"/>
  <c r="G20" i="1"/>
  <c r="K69" i="1" l="1"/>
  <c r="G465" i="1"/>
  <c r="G461" i="1"/>
  <c r="G455" i="1"/>
  <c r="G447" i="1"/>
  <c r="G439" i="1"/>
  <c r="G435" i="1"/>
  <c r="G425" i="1"/>
  <c r="G421" i="1"/>
  <c r="G416" i="1"/>
  <c r="G406" i="1"/>
  <c r="G401" i="1"/>
  <c r="G394" i="1"/>
  <c r="G386" i="1"/>
  <c r="G378" i="1"/>
  <c r="G177" i="1"/>
  <c r="G382" i="1"/>
  <c r="G364" i="1"/>
  <c r="G354" i="1"/>
  <c r="G345" i="1"/>
  <c r="G332" i="1"/>
  <c r="G326" i="1"/>
  <c r="G318" i="1"/>
  <c r="G310" i="1"/>
  <c r="G300" i="1"/>
  <c r="G296" i="1"/>
  <c r="G292" i="1"/>
  <c r="G284" i="1"/>
  <c r="G280" i="1"/>
  <c r="G267" i="1"/>
  <c r="G257" i="1"/>
  <c r="G243" i="1"/>
  <c r="G234" i="1"/>
  <c r="G227" i="1"/>
  <c r="G223" i="1"/>
  <c r="G218" i="1"/>
  <c r="G205" i="1"/>
  <c r="G198" i="1"/>
  <c r="G194" i="1"/>
  <c r="G190" i="1"/>
  <c r="G185" i="1"/>
  <c r="G136" i="1"/>
  <c r="G120" i="1"/>
  <c r="G106" i="1"/>
  <c r="G102" i="1"/>
  <c r="G94" i="1"/>
  <c r="G89" i="1"/>
  <c r="G84" i="1"/>
  <c r="G80" i="1"/>
  <c r="G71" i="1"/>
  <c r="G66" i="1"/>
  <c r="G53" i="1"/>
  <c r="G48" i="1"/>
  <c r="G43" i="1"/>
  <c r="G39" i="1"/>
  <c r="G34" i="1"/>
  <c r="B468" i="1"/>
  <c r="E461" i="1"/>
  <c r="I461" i="1"/>
  <c r="K391" i="1"/>
  <c r="K390" i="1"/>
  <c r="J227" i="1" l="1"/>
  <c r="I227" i="1"/>
  <c r="E227" i="1"/>
  <c r="J177" i="1"/>
  <c r="E177" i="1"/>
  <c r="K147" i="1" l="1"/>
  <c r="F147" i="1"/>
  <c r="F148" i="1"/>
  <c r="K148" i="1"/>
  <c r="K146" i="1"/>
  <c r="I80" i="1" l="1"/>
  <c r="J80" i="1"/>
  <c r="I66" i="1"/>
  <c r="J66" i="1"/>
  <c r="H53" i="1"/>
  <c r="J53" i="1"/>
  <c r="K51" i="1"/>
  <c r="J30" i="1"/>
  <c r="K119" i="1"/>
  <c r="K116" i="1"/>
  <c r="E120" i="1"/>
  <c r="F116" i="1"/>
  <c r="F119" i="1"/>
  <c r="F115" i="1"/>
  <c r="I120" i="1"/>
  <c r="E66" i="1"/>
  <c r="K56" i="1"/>
  <c r="K57" i="1"/>
  <c r="K10" i="1"/>
  <c r="K15" i="1"/>
  <c r="I20" i="1"/>
  <c r="E20" i="1"/>
  <c r="J20" i="1" l="1"/>
  <c r="H20" i="1"/>
  <c r="F20" i="1"/>
  <c r="J190" i="1" l="1"/>
  <c r="I190" i="1"/>
  <c r="F190" i="1"/>
  <c r="E190" i="1"/>
  <c r="J102" i="1"/>
  <c r="I102" i="1"/>
  <c r="E102" i="1"/>
  <c r="F71" i="1"/>
  <c r="F48" i="1"/>
  <c r="F43" i="1"/>
  <c r="F24" i="1"/>
  <c r="K65" i="1" l="1"/>
  <c r="K64" i="1"/>
  <c r="K63" i="1"/>
  <c r="K62" i="1"/>
  <c r="K61" i="1"/>
  <c r="K60" i="1"/>
  <c r="K59" i="1"/>
  <c r="K58" i="1"/>
  <c r="K464" i="1"/>
  <c r="K465" i="1" s="1"/>
  <c r="K98" i="1"/>
  <c r="K101" i="1"/>
  <c r="K100" i="1"/>
  <c r="I364" i="1"/>
  <c r="I71" i="1"/>
  <c r="E364" i="1"/>
  <c r="J364" i="1"/>
  <c r="J455" i="1"/>
  <c r="I455" i="1"/>
  <c r="E455" i="1"/>
  <c r="K66" i="1" l="1"/>
  <c r="E280" i="1"/>
  <c r="E30" i="1"/>
  <c r="I30" i="1"/>
  <c r="F29" i="1"/>
  <c r="K29" i="1" s="1"/>
  <c r="J386" i="1"/>
  <c r="I386" i="1"/>
  <c r="E386" i="1"/>
  <c r="K70" i="1" l="1"/>
  <c r="K79" i="1"/>
  <c r="K133" i="1"/>
  <c r="K134" i="1"/>
  <c r="K135" i="1"/>
  <c r="K158" i="1"/>
  <c r="K145" i="1"/>
  <c r="K144" i="1"/>
  <c r="K143" i="1"/>
  <c r="K142" i="1"/>
  <c r="K141" i="1"/>
  <c r="K140" i="1"/>
  <c r="K139" i="1"/>
  <c r="K176" i="1"/>
  <c r="K442" i="1"/>
  <c r="K450" i="1"/>
  <c r="K451" i="1"/>
  <c r="K452" i="1"/>
  <c r="K453" i="1"/>
  <c r="K454" i="1"/>
  <c r="K78" i="1"/>
  <c r="J335" i="1"/>
  <c r="K71" i="1" l="1"/>
  <c r="K455" i="1"/>
  <c r="E80" i="1" l="1"/>
  <c r="E71" i="1"/>
  <c r="H79" i="1"/>
  <c r="H71" i="1"/>
  <c r="J71" i="1"/>
  <c r="F64" i="1" l="1"/>
  <c r="H64" i="1"/>
  <c r="F63" i="1"/>
  <c r="H63" i="1"/>
  <c r="K343" i="1" l="1"/>
  <c r="K342" i="1"/>
  <c r="K325" i="1"/>
  <c r="K324" i="1"/>
  <c r="K321" i="1"/>
  <c r="K322" i="1"/>
  <c r="K323" i="1"/>
  <c r="K316" i="1"/>
  <c r="K315" i="1"/>
  <c r="K232" i="1"/>
  <c r="K230" i="1"/>
  <c r="K93" i="1" l="1"/>
  <c r="K92" i="1"/>
  <c r="K88" i="1"/>
  <c r="K87" i="1"/>
  <c r="K445" i="1"/>
  <c r="K438" i="1"/>
  <c r="K424" i="1"/>
  <c r="K419" i="1"/>
  <c r="K413" i="1"/>
  <c r="K415" i="1"/>
  <c r="K410" i="1"/>
  <c r="K411" i="1"/>
  <c r="K412" i="1"/>
  <c r="K414" i="1"/>
  <c r="K409" i="1"/>
  <c r="K393" i="1"/>
  <c r="K392" i="1"/>
  <c r="K389" i="1"/>
  <c r="K385" i="1"/>
  <c r="K386" i="1" s="1"/>
  <c r="K381" i="1"/>
  <c r="K373" i="1"/>
  <c r="K369" i="1"/>
  <c r="K370" i="1"/>
  <c r="K371" i="1"/>
  <c r="K372" i="1"/>
  <c r="K374" i="1"/>
  <c r="K375" i="1"/>
  <c r="K376" i="1"/>
  <c r="K377" i="1"/>
  <c r="K367" i="1"/>
  <c r="K357" i="1"/>
  <c r="K358" i="1"/>
  <c r="K359" i="1"/>
  <c r="K360" i="1"/>
  <c r="K361" i="1"/>
  <c r="K362" i="1"/>
  <c r="K363" i="1"/>
  <c r="K353" i="1"/>
  <c r="K352" i="1"/>
  <c r="K348" i="1"/>
  <c r="K340" i="1"/>
  <c r="K341" i="1"/>
  <c r="K344" i="1"/>
  <c r="K339" i="1"/>
  <c r="K331" i="1"/>
  <c r="K330" i="1"/>
  <c r="K329" i="1"/>
  <c r="K314" i="1"/>
  <c r="K313" i="1"/>
  <c r="K317" i="1"/>
  <c r="K299" i="1"/>
  <c r="K290" i="1"/>
  <c r="K288" i="1"/>
  <c r="K289" i="1"/>
  <c r="K291" i="1"/>
  <c r="K287" i="1"/>
  <c r="K283" i="1"/>
  <c r="K263" i="1"/>
  <c r="K261" i="1"/>
  <c r="K262" i="1"/>
  <c r="K264" i="1"/>
  <c r="K265" i="1"/>
  <c r="K266" i="1"/>
  <c r="K260" i="1"/>
  <c r="K251" i="1"/>
  <c r="K249" i="1"/>
  <c r="K247" i="1"/>
  <c r="K248" i="1"/>
  <c r="K250" i="1"/>
  <c r="K252" i="1"/>
  <c r="K253" i="1"/>
  <c r="K254" i="1"/>
  <c r="K255" i="1"/>
  <c r="K256" i="1"/>
  <c r="K246" i="1"/>
  <c r="K231" i="1"/>
  <c r="K233" i="1"/>
  <c r="K226" i="1"/>
  <c r="K227" i="1" s="1"/>
  <c r="K222" i="1"/>
  <c r="K221" i="1"/>
  <c r="K217" i="1"/>
  <c r="K216" i="1"/>
  <c r="K204" i="1"/>
  <c r="K203" i="1"/>
  <c r="K202" i="1"/>
  <c r="K201" i="1"/>
  <c r="K197" i="1"/>
  <c r="K188" i="1"/>
  <c r="K189" i="1"/>
  <c r="K149" i="1"/>
  <c r="K150" i="1"/>
  <c r="K151" i="1"/>
  <c r="K152" i="1"/>
  <c r="K153" i="1"/>
  <c r="K154" i="1"/>
  <c r="K155" i="1"/>
  <c r="K156" i="1"/>
  <c r="K157" i="1"/>
  <c r="K118" i="1"/>
  <c r="K117" i="1"/>
  <c r="K111" i="1"/>
  <c r="K110" i="1"/>
  <c r="K109" i="1"/>
  <c r="K105" i="1"/>
  <c r="K106" i="1" s="1"/>
  <c r="K97" i="1"/>
  <c r="K99" i="1"/>
  <c r="K83" i="1"/>
  <c r="K76" i="1"/>
  <c r="K75" i="1"/>
  <c r="K77" i="1"/>
  <c r="K74" i="1"/>
  <c r="K52" i="1"/>
  <c r="K53" i="1" s="1"/>
  <c r="K47" i="1"/>
  <c r="K46" i="1"/>
  <c r="K42" i="1"/>
  <c r="K43" i="1" s="1"/>
  <c r="K38" i="1"/>
  <c r="K37" i="1"/>
  <c r="K33" i="1"/>
  <c r="K28" i="1"/>
  <c r="K23" i="1"/>
  <c r="K378" i="1" l="1"/>
  <c r="K394" i="1"/>
  <c r="K102" i="1"/>
  <c r="K190" i="1"/>
  <c r="K364" i="1"/>
  <c r="K94" i="1"/>
  <c r="K80" i="1"/>
  <c r="K89" i="1"/>
  <c r="K48" i="1"/>
  <c r="K292" i="1"/>
  <c r="I89" i="1"/>
  <c r="K177" i="1" l="1"/>
  <c r="G209" i="1" l="1"/>
  <c r="G213" i="1"/>
  <c r="G336" i="1"/>
  <c r="G349" i="1"/>
  <c r="G429" i="1"/>
  <c r="E267" i="1"/>
  <c r="J267" i="1"/>
  <c r="I267" i="1"/>
  <c r="I185" i="1" l="1"/>
  <c r="E223" i="1" l="1"/>
  <c r="E218" i="1"/>
  <c r="E213" i="1"/>
  <c r="E209" i="1"/>
  <c r="E205" i="1"/>
  <c r="K198" i="1"/>
  <c r="E198" i="1"/>
  <c r="F198" i="1"/>
  <c r="H198" i="1"/>
  <c r="I198" i="1"/>
  <c r="J198" i="1"/>
  <c r="E194" i="1"/>
  <c r="E185" i="1"/>
  <c r="E136" i="1"/>
  <c r="E130" i="1"/>
  <c r="E112" i="1"/>
  <c r="E106" i="1"/>
  <c r="K84" i="1"/>
  <c r="J89" i="1"/>
  <c r="E84" i="1"/>
  <c r="E89" i="1"/>
  <c r="F465" i="1"/>
  <c r="E416" i="1"/>
  <c r="E345" i="1"/>
  <c r="E336" i="1"/>
  <c r="F332" i="1"/>
  <c r="E326" i="1"/>
  <c r="I326" i="1"/>
  <c r="J326" i="1"/>
  <c r="K326" i="1"/>
  <c r="H325" i="1"/>
  <c r="I447" i="1" l="1"/>
  <c r="E447" i="1"/>
  <c r="H446" i="1"/>
  <c r="F446" i="1"/>
  <c r="H445" i="1"/>
  <c r="F445" i="1"/>
  <c r="H444" i="1"/>
  <c r="F444" i="1"/>
  <c r="H443" i="1"/>
  <c r="F443" i="1"/>
  <c r="K439" i="1"/>
  <c r="J439" i="1"/>
  <c r="I439" i="1"/>
  <c r="H439" i="1"/>
  <c r="F439" i="1"/>
  <c r="E439" i="1"/>
  <c r="I435" i="1"/>
  <c r="H435" i="1"/>
  <c r="F435" i="1"/>
  <c r="E435" i="1"/>
  <c r="E429" i="1"/>
  <c r="I429" i="1"/>
  <c r="H428" i="1"/>
  <c r="H429" i="1" s="1"/>
  <c r="F428" i="1"/>
  <c r="K425" i="1"/>
  <c r="J425" i="1"/>
  <c r="I425" i="1"/>
  <c r="H425" i="1"/>
  <c r="F425" i="1"/>
  <c r="E425" i="1"/>
  <c r="I421" i="1"/>
  <c r="E421" i="1"/>
  <c r="H420" i="1"/>
  <c r="F420" i="1"/>
  <c r="H419" i="1"/>
  <c r="F419" i="1"/>
  <c r="I406" i="1"/>
  <c r="E406" i="1"/>
  <c r="J405" i="1"/>
  <c r="K405" i="1" s="1"/>
  <c r="H404" i="1"/>
  <c r="H406" i="1" s="1"/>
  <c r="F404" i="1"/>
  <c r="F406" i="1" s="1"/>
  <c r="I416" i="1"/>
  <c r="H415" i="1"/>
  <c r="F415" i="1"/>
  <c r="H414" i="1"/>
  <c r="F414" i="1"/>
  <c r="F413" i="1"/>
  <c r="H412" i="1"/>
  <c r="F412" i="1"/>
  <c r="F411" i="1"/>
  <c r="H410" i="1"/>
  <c r="F410" i="1"/>
  <c r="H409" i="1"/>
  <c r="F409" i="1"/>
  <c r="I130" i="1"/>
  <c r="G130" i="1"/>
  <c r="F129" i="1"/>
  <c r="K129" i="1" s="1"/>
  <c r="H128" i="1"/>
  <c r="F128" i="1"/>
  <c r="H127" i="1"/>
  <c r="F127" i="1"/>
  <c r="H126" i="1"/>
  <c r="F126" i="1"/>
  <c r="H125" i="1"/>
  <c r="F125" i="1"/>
  <c r="H124" i="1"/>
  <c r="F124" i="1"/>
  <c r="F123" i="1"/>
  <c r="K435" i="1" l="1"/>
  <c r="F421" i="1"/>
  <c r="H447" i="1"/>
  <c r="H421" i="1"/>
  <c r="H130" i="1"/>
  <c r="J443" i="1"/>
  <c r="K443" i="1" s="1"/>
  <c r="J444" i="1"/>
  <c r="K444" i="1" s="1"/>
  <c r="J446" i="1"/>
  <c r="K446" i="1" s="1"/>
  <c r="J428" i="1"/>
  <c r="J435" i="1"/>
  <c r="F447" i="1"/>
  <c r="F429" i="1"/>
  <c r="J420" i="1"/>
  <c r="F130" i="1"/>
  <c r="J404" i="1"/>
  <c r="K404" i="1" s="1"/>
  <c r="H416" i="1"/>
  <c r="F416" i="1"/>
  <c r="K124" i="1"/>
  <c r="K125" i="1"/>
  <c r="K126" i="1"/>
  <c r="K127" i="1"/>
  <c r="K128" i="1"/>
  <c r="K123" i="1"/>
  <c r="J421" i="1" l="1"/>
  <c r="K420" i="1"/>
  <c r="K421" i="1" s="1"/>
  <c r="K428" i="1"/>
  <c r="K429" i="1" s="1"/>
  <c r="K447" i="1"/>
  <c r="J447" i="1"/>
  <c r="J429" i="1"/>
  <c r="K416" i="1"/>
  <c r="J416" i="1"/>
  <c r="K406" i="1"/>
  <c r="J406" i="1"/>
  <c r="J130" i="1"/>
  <c r="J94" i="1" l="1"/>
  <c r="I94" i="1"/>
  <c r="H94" i="1"/>
  <c r="E94" i="1"/>
  <c r="F93" i="1"/>
  <c r="F92" i="1"/>
  <c r="H99" i="1"/>
  <c r="H98" i="1"/>
  <c r="H97" i="1"/>
  <c r="I401" i="1"/>
  <c r="F401" i="1"/>
  <c r="E401" i="1"/>
  <c r="J400" i="1"/>
  <c r="K400" i="1" s="1"/>
  <c r="H399" i="1"/>
  <c r="J399" i="1" s="1"/>
  <c r="K399" i="1" s="1"/>
  <c r="H398" i="1"/>
  <c r="J398" i="1" s="1"/>
  <c r="K398" i="1" s="1"/>
  <c r="J397" i="1"/>
  <c r="K397" i="1" s="1"/>
  <c r="J394" i="1"/>
  <c r="I394" i="1"/>
  <c r="E394" i="1"/>
  <c r="H393" i="1"/>
  <c r="F393" i="1"/>
  <c r="H392" i="1"/>
  <c r="F392" i="1"/>
  <c r="F391" i="1"/>
  <c r="H390" i="1"/>
  <c r="F390" i="1"/>
  <c r="H389" i="1"/>
  <c r="F389" i="1"/>
  <c r="H385" i="1"/>
  <c r="H386" i="1" s="1"/>
  <c r="F385" i="1"/>
  <c r="F386" i="1" s="1"/>
  <c r="K382" i="1"/>
  <c r="J382" i="1"/>
  <c r="I382" i="1"/>
  <c r="H382" i="1"/>
  <c r="F382" i="1"/>
  <c r="E382" i="1"/>
  <c r="J378" i="1"/>
  <c r="I378" i="1"/>
  <c r="E378" i="1"/>
  <c r="H377" i="1"/>
  <c r="F377" i="1"/>
  <c r="H376" i="1"/>
  <c r="F376" i="1"/>
  <c r="H375" i="1"/>
  <c r="F375" i="1"/>
  <c r="H374" i="1"/>
  <c r="F374" i="1"/>
  <c r="H373" i="1"/>
  <c r="F373" i="1"/>
  <c r="H372" i="1"/>
  <c r="F372" i="1"/>
  <c r="H371" i="1"/>
  <c r="F371" i="1"/>
  <c r="H370" i="1"/>
  <c r="F370" i="1"/>
  <c r="H369" i="1"/>
  <c r="F369" i="1"/>
  <c r="F367" i="1"/>
  <c r="F363" i="1"/>
  <c r="H362" i="1"/>
  <c r="F362" i="1"/>
  <c r="H361" i="1"/>
  <c r="F361" i="1"/>
  <c r="H360" i="1"/>
  <c r="F360" i="1"/>
  <c r="H359" i="1"/>
  <c r="F359" i="1"/>
  <c r="H358" i="1"/>
  <c r="F358" i="1"/>
  <c r="H357" i="1"/>
  <c r="F357" i="1"/>
  <c r="K354" i="1"/>
  <c r="J354" i="1"/>
  <c r="I354" i="1"/>
  <c r="H354" i="1"/>
  <c r="E354" i="1"/>
  <c r="F353" i="1"/>
  <c r="F352" i="1"/>
  <c r="K349" i="1"/>
  <c r="J349" i="1"/>
  <c r="I349" i="1"/>
  <c r="H349" i="1"/>
  <c r="F349" i="1"/>
  <c r="E349" i="1"/>
  <c r="K345" i="1"/>
  <c r="J345" i="1"/>
  <c r="I345" i="1"/>
  <c r="H344" i="1"/>
  <c r="F344" i="1"/>
  <c r="H343" i="1"/>
  <c r="F343" i="1"/>
  <c r="H342" i="1"/>
  <c r="F342" i="1"/>
  <c r="H341" i="1"/>
  <c r="F341" i="1"/>
  <c r="H340" i="1"/>
  <c r="F340" i="1"/>
  <c r="H339" i="1"/>
  <c r="F339" i="1"/>
  <c r="I336" i="1"/>
  <c r="H336" i="1"/>
  <c r="F336" i="1"/>
  <c r="K332" i="1"/>
  <c r="J332" i="1"/>
  <c r="I332" i="1"/>
  <c r="E332" i="1"/>
  <c r="H330" i="1"/>
  <c r="H332" i="1" s="1"/>
  <c r="H324" i="1"/>
  <c r="H323" i="1"/>
  <c r="F323" i="1"/>
  <c r="H322" i="1"/>
  <c r="F322" i="1"/>
  <c r="H321" i="1"/>
  <c r="F321" i="1"/>
  <c r="I318" i="1"/>
  <c r="E318" i="1"/>
  <c r="H317" i="1"/>
  <c r="F317" i="1"/>
  <c r="H315" i="1"/>
  <c r="H314" i="1"/>
  <c r="F314" i="1"/>
  <c r="H313" i="1"/>
  <c r="F313" i="1"/>
  <c r="I310" i="1"/>
  <c r="E310" i="1"/>
  <c r="F309" i="1"/>
  <c r="J309" i="1" s="1"/>
  <c r="K309" i="1" s="1"/>
  <c r="H308" i="1"/>
  <c r="F308" i="1"/>
  <c r="H307" i="1"/>
  <c r="F307" i="1"/>
  <c r="H306" i="1"/>
  <c r="F306" i="1"/>
  <c r="H305" i="1"/>
  <c r="F305" i="1"/>
  <c r="H304" i="1"/>
  <c r="F304" i="1"/>
  <c r="H303" i="1"/>
  <c r="F303" i="1"/>
  <c r="K300" i="1"/>
  <c r="J300" i="1"/>
  <c r="I300" i="1"/>
  <c r="H300" i="1"/>
  <c r="F300" i="1"/>
  <c r="E300" i="1"/>
  <c r="H102" i="1" l="1"/>
  <c r="F364" i="1"/>
  <c r="H364" i="1"/>
  <c r="J336" i="1"/>
  <c r="K335" i="1"/>
  <c r="K336" i="1" s="1"/>
  <c r="F94" i="1"/>
  <c r="H310" i="1"/>
  <c r="F345" i="1"/>
  <c r="H345" i="1"/>
  <c r="H378" i="1"/>
  <c r="F394" i="1"/>
  <c r="F326" i="1"/>
  <c r="H394" i="1"/>
  <c r="H326" i="1"/>
  <c r="J304" i="1"/>
  <c r="K304" i="1" s="1"/>
  <c r="H318" i="1"/>
  <c r="F318" i="1"/>
  <c r="K401" i="1"/>
  <c r="J305" i="1"/>
  <c r="K305" i="1" s="1"/>
  <c r="J306" i="1"/>
  <c r="K306" i="1" s="1"/>
  <c r="J307" i="1"/>
  <c r="K307" i="1" s="1"/>
  <c r="J308" i="1"/>
  <c r="K308" i="1" s="1"/>
  <c r="K318" i="1"/>
  <c r="F354" i="1"/>
  <c r="F378" i="1"/>
  <c r="H401" i="1"/>
  <c r="J401" i="1"/>
  <c r="F310" i="1"/>
  <c r="J303" i="1"/>
  <c r="K303" i="1" s="1"/>
  <c r="J318" i="1" l="1"/>
  <c r="K310" i="1"/>
  <c r="J310" i="1"/>
  <c r="I296" i="1" l="1"/>
  <c r="E296" i="1"/>
  <c r="H295" i="1"/>
  <c r="H296" i="1" s="1"/>
  <c r="F295" i="1"/>
  <c r="J292" i="1"/>
  <c r="I292" i="1"/>
  <c r="E292" i="1"/>
  <c r="H291" i="1"/>
  <c r="F291" i="1"/>
  <c r="H290" i="1"/>
  <c r="F290" i="1"/>
  <c r="H289" i="1"/>
  <c r="F289" i="1"/>
  <c r="H288" i="1"/>
  <c r="F288" i="1"/>
  <c r="H287" i="1"/>
  <c r="F287" i="1"/>
  <c r="K284" i="1"/>
  <c r="J284" i="1"/>
  <c r="I284" i="1"/>
  <c r="H284" i="1"/>
  <c r="F284" i="1"/>
  <c r="E284" i="1"/>
  <c r="F292" i="1" l="1"/>
  <c r="H292" i="1"/>
  <c r="J295" i="1"/>
  <c r="F296" i="1"/>
  <c r="J296" i="1" l="1"/>
  <c r="K295" i="1"/>
  <c r="K296" i="1" s="1"/>
  <c r="E243" i="1" l="1"/>
  <c r="I243" i="1"/>
  <c r="H242" i="1"/>
  <c r="F242" i="1"/>
  <c r="J241" i="1"/>
  <c r="K241" i="1" s="1"/>
  <c r="H240" i="1"/>
  <c r="J240" i="1" s="1"/>
  <c r="K240" i="1" s="1"/>
  <c r="J239" i="1"/>
  <c r="K239" i="1" s="1"/>
  <c r="J238" i="1"/>
  <c r="K238" i="1" s="1"/>
  <c r="H237" i="1"/>
  <c r="F237" i="1"/>
  <c r="K234" i="1"/>
  <c r="J234" i="1"/>
  <c r="I234" i="1"/>
  <c r="H234" i="1"/>
  <c r="E234" i="1"/>
  <c r="F232" i="1"/>
  <c r="F230" i="1"/>
  <c r="H226" i="1"/>
  <c r="H227" i="1" s="1"/>
  <c r="F226" i="1"/>
  <c r="F227" i="1" s="1"/>
  <c r="K223" i="1"/>
  <c r="J223" i="1"/>
  <c r="I223" i="1"/>
  <c r="H223" i="1"/>
  <c r="F223" i="1"/>
  <c r="J218" i="1"/>
  <c r="I218" i="1"/>
  <c r="K218" i="1"/>
  <c r="H216" i="1"/>
  <c r="H218" i="1" s="1"/>
  <c r="F216" i="1"/>
  <c r="F218" i="1" s="1"/>
  <c r="I213" i="1"/>
  <c r="H212" i="1"/>
  <c r="H213" i="1" s="1"/>
  <c r="F212" i="1"/>
  <c r="F213" i="1" s="1"/>
  <c r="I209" i="1"/>
  <c r="H209" i="1"/>
  <c r="F209" i="1"/>
  <c r="J208" i="1"/>
  <c r="J205" i="1"/>
  <c r="I205" i="1"/>
  <c r="H205" i="1"/>
  <c r="F204" i="1"/>
  <c r="F203" i="1"/>
  <c r="F202" i="1"/>
  <c r="F201" i="1"/>
  <c r="I194" i="1"/>
  <c r="H194" i="1"/>
  <c r="F193" i="1"/>
  <c r="J193" i="1" s="1"/>
  <c r="K193" i="1" s="1"/>
  <c r="H188" i="1"/>
  <c r="H190" i="1" s="1"/>
  <c r="J184" i="1"/>
  <c r="K184" i="1" s="1"/>
  <c r="J183" i="1"/>
  <c r="K183" i="1" s="1"/>
  <c r="H182" i="1"/>
  <c r="J182" i="1" s="1"/>
  <c r="K182" i="1" s="1"/>
  <c r="H181" i="1"/>
  <c r="J181" i="1" s="1"/>
  <c r="K181" i="1" s="1"/>
  <c r="H180" i="1"/>
  <c r="F180" i="1"/>
  <c r="F185" i="1" s="1"/>
  <c r="H177" i="1"/>
  <c r="F176" i="1"/>
  <c r="F158" i="1"/>
  <c r="F157" i="1"/>
  <c r="F156" i="1"/>
  <c r="F155" i="1"/>
  <c r="F151" i="1"/>
  <c r="F150" i="1"/>
  <c r="F149" i="1"/>
  <c r="F146" i="1"/>
  <c r="F145" i="1"/>
  <c r="F144" i="1"/>
  <c r="F143" i="1"/>
  <c r="F142" i="1"/>
  <c r="F141" i="1"/>
  <c r="F140" i="1"/>
  <c r="F139" i="1"/>
  <c r="I136" i="1"/>
  <c r="H134" i="1"/>
  <c r="H136" i="1" s="1"/>
  <c r="F134" i="1"/>
  <c r="F136" i="1" s="1"/>
  <c r="H117" i="1"/>
  <c r="F117" i="1"/>
  <c r="F120" i="1" s="1"/>
  <c r="H115" i="1"/>
  <c r="H120" i="1" l="1"/>
  <c r="F177" i="1"/>
  <c r="J209" i="1"/>
  <c r="K208" i="1"/>
  <c r="K209" i="1" s="1"/>
  <c r="F205" i="1"/>
  <c r="K205" i="1"/>
  <c r="F234" i="1"/>
  <c r="H243" i="1"/>
  <c r="J242" i="1"/>
  <c r="K242" i="1" s="1"/>
  <c r="H185" i="1"/>
  <c r="F243" i="1"/>
  <c r="J136" i="1"/>
  <c r="J237" i="1"/>
  <c r="K237" i="1" s="1"/>
  <c r="J194" i="1"/>
  <c r="K194" i="1"/>
  <c r="F194" i="1"/>
  <c r="J180" i="1"/>
  <c r="J115" i="1"/>
  <c r="K115" i="1" s="1"/>
  <c r="K120" i="1" s="1"/>
  <c r="J120" i="1" l="1"/>
  <c r="K243" i="1"/>
  <c r="J213" i="1"/>
  <c r="K212" i="1"/>
  <c r="K213" i="1" s="1"/>
  <c r="K180" i="1"/>
  <c r="K185" i="1" s="1"/>
  <c r="J185" i="1"/>
  <c r="J243" i="1"/>
  <c r="K136" i="1"/>
  <c r="F265" i="1"/>
  <c r="G112" i="1" l="1"/>
  <c r="G468" i="1" s="1"/>
  <c r="E465" i="1"/>
  <c r="E257" i="1"/>
  <c r="E53" i="1"/>
  <c r="E48" i="1"/>
  <c r="E43" i="1"/>
  <c r="E39" i="1"/>
  <c r="E34" i="1"/>
  <c r="E24" i="1"/>
  <c r="E468" i="1" l="1"/>
  <c r="H88" i="1" l="1"/>
  <c r="F88" i="1"/>
  <c r="H87" i="1"/>
  <c r="F87" i="1"/>
  <c r="F89" i="1" l="1"/>
  <c r="H89" i="1"/>
  <c r="K12" i="1"/>
  <c r="K18" i="1" l="1"/>
  <c r="K39" i="1" l="1"/>
  <c r="J39" i="1"/>
  <c r="I39" i="1"/>
  <c r="J459" i="1" l="1"/>
  <c r="K112" i="1"/>
  <c r="K16" i="1"/>
  <c r="K17" i="1"/>
  <c r="K459" i="1" l="1"/>
  <c r="I106" i="1"/>
  <c r="I34" i="1" l="1"/>
  <c r="F84" i="1" l="1"/>
  <c r="H276" i="1" l="1"/>
  <c r="J43" i="1" l="1"/>
  <c r="I43" i="1"/>
  <c r="H43" i="1"/>
  <c r="J465" i="1"/>
  <c r="I465" i="1"/>
  <c r="H465" i="1"/>
  <c r="I280" i="1" l="1"/>
  <c r="F279" i="1"/>
  <c r="H279" i="1"/>
  <c r="F278" i="1"/>
  <c r="H278" i="1"/>
  <c r="F277" i="1"/>
  <c r="J277" i="1" s="1"/>
  <c r="K277" i="1" s="1"/>
  <c r="F276" i="1"/>
  <c r="J276" i="1" s="1"/>
  <c r="K276" i="1" s="1"/>
  <c r="F275" i="1"/>
  <c r="H275" i="1"/>
  <c r="F274" i="1"/>
  <c r="H274" i="1"/>
  <c r="J274" i="1" l="1"/>
  <c r="K274" i="1" s="1"/>
  <c r="J275" i="1"/>
  <c r="K275" i="1" s="1"/>
  <c r="J278" i="1"/>
  <c r="K278" i="1" s="1"/>
  <c r="J279" i="1"/>
  <c r="K279" i="1" s="1"/>
  <c r="F266" i="1"/>
  <c r="H266" i="1"/>
  <c r="F250" i="1"/>
  <c r="H250" i="1"/>
  <c r="F248" i="1"/>
  <c r="F256" i="1"/>
  <c r="H256" i="1"/>
  <c r="J84" i="1" l="1"/>
  <c r="I84" i="1"/>
  <c r="H84" i="1"/>
  <c r="H78" i="1"/>
  <c r="F77" i="1"/>
  <c r="H77" i="1"/>
  <c r="K24" i="1"/>
  <c r="J24" i="1"/>
  <c r="I24" i="1"/>
  <c r="H24" i="1"/>
  <c r="J112" i="1" l="1"/>
  <c r="I112" i="1"/>
  <c r="J48" i="1" l="1"/>
  <c r="I48" i="1"/>
  <c r="F37" i="1" l="1"/>
  <c r="F39" i="1" s="1"/>
  <c r="H62" i="1" l="1"/>
  <c r="F62" i="1"/>
  <c r="F109" i="1" l="1"/>
  <c r="I53" i="1"/>
  <c r="I468" i="1" s="1"/>
  <c r="H46" i="1"/>
  <c r="H48" i="1" s="1"/>
  <c r="F27" i="1" l="1"/>
  <c r="F30" i="1" s="1"/>
  <c r="H30" i="1"/>
  <c r="K27" i="1" l="1"/>
  <c r="K30" i="1" s="1"/>
  <c r="F246" i="1"/>
  <c r="F247" i="1"/>
  <c r="F249" i="1"/>
  <c r="H105" i="1"/>
  <c r="F105" i="1"/>
  <c r="H58" i="1"/>
  <c r="H59" i="1"/>
  <c r="H60" i="1"/>
  <c r="F58" i="1"/>
  <c r="F59" i="1"/>
  <c r="F60" i="1"/>
  <c r="F61" i="1"/>
  <c r="H66" i="1" l="1"/>
  <c r="F66" i="1"/>
  <c r="H458" i="1"/>
  <c r="H461" i="1" s="1"/>
  <c r="F458" i="1"/>
  <c r="F461" i="1" s="1"/>
  <c r="J458" i="1" l="1"/>
  <c r="K458" i="1" l="1"/>
  <c r="K461" i="1" s="1"/>
  <c r="J461" i="1"/>
  <c r="F52" i="1"/>
  <c r="H39" i="1" l="1"/>
  <c r="F51" i="1"/>
  <c r="F53" i="1" s="1"/>
  <c r="F33" i="1"/>
  <c r="F34" i="1" s="1"/>
  <c r="H33" i="1"/>
  <c r="H34" i="1" l="1"/>
  <c r="H454" i="1" l="1"/>
  <c r="H455" i="1" s="1"/>
  <c r="H273" i="1"/>
  <c r="F454" i="1"/>
  <c r="F455" i="1" s="1"/>
  <c r="F273" i="1"/>
  <c r="J273" i="1" l="1"/>
  <c r="K273" i="1" s="1"/>
  <c r="H112" i="1" l="1"/>
  <c r="F110" i="1"/>
  <c r="F112" i="1" s="1"/>
  <c r="H272" i="1"/>
  <c r="H270" i="1"/>
  <c r="F271" i="1"/>
  <c r="J271" i="1" s="1"/>
  <c r="K271" i="1" s="1"/>
  <c r="F272" i="1"/>
  <c r="F270" i="1"/>
  <c r="H260" i="1"/>
  <c r="H261" i="1"/>
  <c r="H263" i="1"/>
  <c r="H264" i="1"/>
  <c r="H251" i="1"/>
  <c r="H253" i="1"/>
  <c r="H255" i="1"/>
  <c r="F260" i="1"/>
  <c r="F261" i="1"/>
  <c r="F263" i="1"/>
  <c r="F264" i="1"/>
  <c r="F251" i="1"/>
  <c r="F253" i="1"/>
  <c r="F254" i="1"/>
  <c r="F255" i="1"/>
  <c r="H247" i="1"/>
  <c r="H249" i="1"/>
  <c r="K14" i="1"/>
  <c r="H75" i="1"/>
  <c r="H76" i="1"/>
  <c r="H74" i="1"/>
  <c r="F75" i="1"/>
  <c r="F76" i="1"/>
  <c r="F74" i="1"/>
  <c r="H80" i="1" l="1"/>
  <c r="F280" i="1"/>
  <c r="F80" i="1"/>
  <c r="H267" i="1"/>
  <c r="F267" i="1"/>
  <c r="J272" i="1"/>
  <c r="K272" i="1" s="1"/>
  <c r="K13" i="1"/>
  <c r="K20" i="1" s="1"/>
  <c r="K270" i="1"/>
  <c r="H280" i="1"/>
  <c r="F257" i="1"/>
  <c r="H257" i="1"/>
  <c r="K267" i="1" l="1"/>
  <c r="J257" i="1" l="1"/>
  <c r="H106" i="1" l="1"/>
  <c r="H468" i="1" s="1"/>
  <c r="F106" i="1"/>
  <c r="F468" i="1" s="1"/>
  <c r="K257" i="1"/>
  <c r="J280" i="1" l="1"/>
  <c r="K34" i="1"/>
  <c r="J34" i="1"/>
  <c r="J106" i="1"/>
  <c r="J468" i="1" l="1"/>
  <c r="K280" i="1"/>
  <c r="K130" i="1"/>
  <c r="K468" i="1" l="1"/>
</calcChain>
</file>

<file path=xl/sharedStrings.xml><?xml version="1.0" encoding="utf-8"?>
<sst xmlns="http://schemas.openxmlformats.org/spreadsheetml/2006/main" count="1199" uniqueCount="477">
  <si>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</si>
  <si>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</si>
  <si>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</si>
  <si>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</si>
  <si>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</si>
  <si>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</si>
  <si>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</si>
  <si>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</si>
  <si>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</si>
  <si>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</si>
  <si>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</si>
  <si>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</si>
  <si>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</si>
  <si>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</si>
  <si>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</si>
  <si>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</si>
  <si>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</si>
  <si>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</si>
  <si>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</si>
  <si>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</si>
  <si>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</si>
  <si>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</si>
  <si>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</si>
  <si>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</si>
  <si>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</si>
  <si>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</si>
  <si>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</si>
  <si>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</si>
  <si>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</si>
  <si>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</si>
  <si>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</si>
  <si>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</si>
  <si>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</si>
  <si>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</si>
  <si>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</si>
  <si>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</si>
  <si>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</si>
  <si>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</si>
  <si>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</si>
  <si>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</si>
  <si>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</si>
  <si>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</si>
  <si>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</si>
  <si>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</si>
  <si>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</si>
  <si>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</si>
  <si>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</si>
  <si>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</si>
  <si>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</si>
  <si>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</si>
  <si>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</si>
  <si>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</si>
  <si>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</si>
  <si>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</si>
  <si>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</si>
  <si>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</si>
  <si>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</si>
  <si>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</si>
  <si>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</si>
  <si>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</si>
  <si>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</si>
  <si>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</si>
  <si>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</si>
  <si>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</si>
  <si>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</si>
  <si>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</si>
  <si>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</si>
  <si>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</si>
  <si>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</si>
  <si>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</si>
  <si>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</si>
  <si>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</si>
  <si>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</si>
  <si>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</si>
  <si>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</si>
  <si>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</si>
  <si>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</si>
  <si>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</si>
  <si>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</si>
  <si>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</si>
  <si>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</si>
  <si>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</si>
  <si>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</si>
  <si>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</si>
  <si>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</si>
  <si>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</si>
  <si>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</si>
  <si>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</si>
  <si>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</si>
  <si>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</si>
  <si>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</si>
  <si>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</si>
  <si>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</si>
  <si>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</si>
  <si>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</si>
  <si>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</si>
  <si>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</si>
  <si>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</si>
  <si>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</si>
  <si>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</si>
  <si>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</si>
  <si>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</si>
  <si>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</si>
  <si>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</si>
  <si>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</si>
  <si>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</si>
  <si>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</si>
  <si>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</si>
  <si>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</si>
  <si>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</si>
  <si>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</si>
  <si>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</si>
  <si>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</si>
  <si>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</si>
  <si>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</si>
  <si>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</si>
  <si>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</si>
  <si>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</si>
  <si>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</si>
  <si>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</si>
  <si>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</si>
  <si>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</si>
  <si>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</si>
  <si>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</si>
  <si>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</si>
  <si>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</si>
  <si>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</si>
  <si>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</si>
  <si>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</si>
  <si>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</si>
  <si>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</si>
  <si>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</si>
  <si>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</si>
  <si>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</si>
  <si>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</si>
  <si>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</si>
  <si>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</si>
  <si>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</si>
  <si>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</si>
  <si>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</si>
  <si>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</si>
  <si>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</si>
  <si>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</si>
  <si>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</si>
  <si>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</si>
  <si>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</si>
  <si>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</si>
  <si>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</si>
  <si>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</si>
  <si>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</si>
  <si>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</si>
  <si>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</si>
  <si>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</si>
  <si>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</si>
  <si>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</si>
  <si>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</si>
  <si>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</si>
  <si>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</si>
  <si>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</si>
  <si>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</si>
  <si>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</si>
  <si>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</si>
  <si>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</si>
  <si>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</si>
  <si>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</si>
  <si>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</si>
  <si>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</si>
  <si>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</si>
  <si>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</si>
  <si>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</si>
  <si>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</si>
  <si>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</si>
  <si>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</si>
  <si>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</si>
  <si>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</si>
  <si>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</si>
  <si>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</si>
  <si>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</si>
  <si>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</si>
  <si>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</si>
  <si>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</si>
  <si>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</si>
  <si>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TECNICO DE COMPRAS</t>
  </si>
  <si>
    <t>SOPORTE ADMINISTRATIVO</t>
  </si>
  <si>
    <t>ANALISTA CONTROL Y EVALUACION</t>
  </si>
  <si>
    <t>ANALISTA DE MERCADEO Y PUBLIC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</si>
  <si>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</si>
  <si>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</si>
  <si>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</si>
  <si>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</si>
  <si>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</si>
  <si>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</si>
  <si>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</si>
  <si>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</si>
  <si>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</si>
  <si>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</si>
  <si>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</si>
  <si>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</si>
  <si>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</si>
  <si>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</si>
  <si>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</si>
  <si>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</si>
  <si>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</si>
  <si>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</si>
  <si>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</si>
  <si>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</si>
  <si>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</si>
  <si>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</si>
  <si>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</si>
  <si>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</si>
  <si>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</si>
  <si>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</si>
  <si>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</si>
  <si>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</si>
  <si>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</si>
  <si>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</si>
  <si>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</si>
  <si>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</si>
  <si>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</si>
  <si>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</si>
  <si>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</si>
  <si>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</si>
  <si>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</si>
  <si>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</si>
  <si>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</si>
  <si>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</si>
  <si>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</si>
  <si>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</si>
  <si>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</si>
  <si>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</si>
  <si>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</si>
  <si>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</si>
  <si>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</si>
  <si>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</si>
  <si>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</si>
  <si>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</si>
  <si>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</si>
  <si>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</si>
  <si>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</si>
  <si>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</si>
  <si>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</si>
  <si>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</si>
  <si>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</si>
  <si>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</si>
  <si>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</si>
  <si>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</si>
  <si>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</si>
  <si>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</si>
  <si>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</si>
  <si>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</si>
  <si>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</si>
  <si>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</si>
  <si>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</si>
  <si>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</si>
  <si>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</si>
  <si>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</si>
  <si>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</si>
  <si>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</si>
  <si>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</si>
  <si>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</si>
  <si>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</si>
  <si>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</si>
  <si>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</si>
  <si>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</si>
  <si>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</si>
  <si>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</si>
  <si>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</si>
  <si>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</si>
  <si>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</si>
  <si>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</si>
  <si>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</si>
  <si>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</si>
  <si>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</si>
  <si>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</si>
  <si>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</si>
  <si>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</si>
  <si>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</si>
  <si>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</si>
  <si>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</si>
  <si>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</si>
  <si>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</si>
  <si>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</si>
  <si>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</si>
  <si>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</si>
  <si>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</si>
  <si>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</si>
  <si>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</si>
  <si>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</si>
  <si>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</si>
  <si>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</si>
  <si>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</si>
  <si>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</si>
  <si>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</si>
  <si>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</si>
  <si>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</si>
  <si>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</si>
  <si>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</si>
  <si>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</si>
  <si>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</si>
  <si>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</si>
  <si>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</si>
  <si>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</si>
  <si>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</si>
  <si>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</si>
  <si>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</si>
  <si>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</si>
  <si>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</si>
  <si>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</si>
  <si>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</si>
  <si>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</si>
  <si>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</si>
  <si>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</si>
  <si>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</si>
  <si>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      F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</si>
  <si>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</si>
  <si>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</si>
  <si>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</si>
  <si>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</si>
  <si>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</si>
  <si>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</si>
  <si>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</si>
  <si>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</si>
  <si>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</si>
  <si>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</si>
  <si>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</si>
  <si>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</si>
  <si>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</si>
  <si>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</si>
  <si>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</si>
  <si>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</si>
  <si>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</si>
  <si>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</si>
  <si>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</si>
  <si>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</si>
  <si>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</si>
  <si>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</si>
  <si>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</si>
  <si>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</si>
  <si>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</si>
  <si>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</si>
  <si>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</si>
  <si>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</si>
  <si>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</si>
  <si>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</si>
  <si>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</si>
  <si>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</si>
  <si>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</si>
  <si>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</si>
  <si>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</si>
  <si>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</si>
  <si>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</si>
  <si>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</si>
  <si>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</si>
  <si>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</si>
  <si>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</si>
  <si>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</si>
  <si>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</si>
  <si>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</si>
  <si>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</si>
  <si>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</si>
  <si>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</si>
  <si>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</si>
  <si>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</si>
  <si>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</si>
  <si>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AUXILIAR ADMINISTRATIVA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</si>
  <si>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</si>
  <si>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</si>
  <si>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</si>
  <si>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</si>
  <si>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</si>
  <si>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</si>
  <si>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</si>
  <si>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</si>
  <si>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</si>
  <si>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</si>
  <si>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</si>
  <si>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</si>
  <si>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</si>
  <si>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</si>
  <si>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</si>
  <si>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</si>
  <si>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</si>
  <si>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</si>
  <si>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>HERMINIA ERCIRA DOTEL SANCHEZ</t>
  </si>
  <si>
    <t>DESARROLLADOR DE SISTEMAS II</t>
  </si>
  <si>
    <t>WILLY NEY OTAÑEZ REYES</t>
  </si>
  <si>
    <t>SANTIAGO JOSE DE PEÑA</t>
  </si>
  <si>
    <t>COORDINADORA EJECUTIVA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</si>
  <si>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</si>
  <si>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</si>
  <si>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</si>
  <si>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</si>
  <si>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</si>
  <si>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</si>
  <si>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</si>
  <si>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</si>
  <si>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</si>
  <si>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</si>
  <si>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</si>
  <si>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</si>
  <si>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</si>
  <si>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</si>
  <si>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</si>
  <si>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</si>
  <si>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</si>
  <si>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</si>
  <si>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</si>
  <si>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</si>
  <si>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</si>
  <si>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</si>
  <si>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</si>
  <si>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</si>
  <si>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</si>
  <si>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</si>
  <si>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</si>
  <si>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</si>
  <si>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</si>
  <si>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</si>
  <si>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</si>
  <si>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</si>
  <si>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</si>
  <si>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</si>
  <si>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</si>
  <si>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</si>
  <si>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Subtotal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</si>
  <si>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</si>
  <si>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</si>
  <si>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</si>
  <si>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</si>
  <si>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</si>
  <si>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</si>
  <si>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ANALISTA DE RECURSOS HUMANOS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</si>
  <si>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</si>
  <si>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</si>
  <si>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</si>
  <si>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</si>
  <si>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</si>
  <si>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</si>
  <si>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</si>
  <si>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</si>
  <si>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</si>
  <si>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DE LIBRE NOMBRAMIENTO Y REMOCION</t>
  </si>
  <si>
    <t>XIOMARA C DE LOS ANGELES ESPAILLAT PEÑA</t>
  </si>
  <si>
    <t>ANALISTA DE ESTADISTICAS SOCIALES</t>
  </si>
  <si>
    <t>NERYS SANTANA CASTILLO</t>
  </si>
  <si>
    <t>JUAN ANTONIO RODRIGUEZ CONCEPCION</t>
  </si>
  <si>
    <t>NAIROBY ELIZABETH CHALAS CHALAS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</si>
  <si>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</si>
  <si>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</si>
  <si>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</si>
  <si>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</si>
  <si>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</si>
  <si>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</si>
  <si>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</si>
  <si>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FIOR D' ALIZA DEL CARMEN ROSARIO PAYERO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</si>
  <si>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</si>
  <si>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</si>
  <si>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</si>
  <si>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</si>
  <si>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</si>
  <si>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</si>
  <si>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</si>
  <si>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</si>
  <si>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</si>
  <si>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>ANALISTA DE RECLUTAMIENTO Y SELECCIÓN</t>
  </si>
  <si>
    <t>P.PROBATORIO</t>
  </si>
  <si>
    <t xml:space="preserve">ANALISTA DE PLANIFICACION </t>
  </si>
  <si>
    <t>Mes de Julio 2023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</si>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</sst>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164" fontId="1" fillId="0" borderId="0" xfId="1" applyFont="1" applyAlignment="1">
      <alignment horizontal="left" vertical="center"/>
    </xf>
    <xf numFmtId="164" fontId="0" fillId="0" borderId="0" xfId="1" applyFont="1" applyAlignment="1">
      <alignment vertical="center"/>
    </xf>
    <xf numFmtId="164" fontId="0" fillId="0" borderId="0" xfId="1" applyFont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0" fontId="0" fillId="38" borderId="0" xfId="0" applyFill="1"/>
    <xf numFmtId="0" fontId="0" fillId="33" borderId="0" xfId="0" applyFill="1"/>
    <xf numFmtId="0" fontId="0" fillId="38" borderId="0" xfId="0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4" fontId="1" fillId="0" borderId="0" xfId="1" applyFont="1" applyAlignment="1">
      <alignment horizontal="right" vertical="center"/>
    </xf>
    <xf numFmtId="0" fontId="0" fillId="37" borderId="0" xfId="0" applyFill="1" applyAlignment="1">
      <alignment horizontal="left" vertical="center"/>
    </xf>
    <xf numFmtId="164" fontId="0" fillId="0" borderId="0" xfId="1" applyFont="1" applyAlignment="1"/>
    <xf numFmtId="0" fontId="0" fillId="37" borderId="0" xfId="0" applyFill="1" applyAlignment="1">
      <alignment horizontal="center"/>
    </xf>
    <xf numFmtId="164" fontId="0" fillId="0" borderId="0" xfId="1" applyFont="1"/>
    <xf numFmtId="0" fontId="0" fillId="37" borderId="23" xfId="0" applyFill="1" applyBorder="1"/>
    <xf numFmtId="14" fontId="0" fillId="37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0" fontId="23" fillId="37" borderId="0" xfId="0" applyFont="1" applyFill="1"/>
    <xf numFmtId="0" fontId="23" fillId="37" borderId="0" xfId="0" applyFont="1" applyFill="1" applyAlignment="1">
      <alignment horizontal="center"/>
    </xf>
    <xf numFmtId="164" fontId="1" fillId="0" borderId="0" xfId="1" applyFont="1" applyAlignment="1"/>
    <xf numFmtId="164" fontId="16" fillId="38" borderId="0" xfId="1" applyFont="1" applyFill="1"/>
    <xf numFmtId="164" fontId="16" fillId="33" borderId="0" xfId="1" applyFont="1" applyFill="1"/>
    <xf numFmtId="164" fontId="16" fillId="0" borderId="0" xfId="1" applyFont="1"/>
    <xf numFmtId="164" fontId="19" fillId="35" borderId="0" xfId="1" applyFont="1" applyFill="1" applyAlignment="1">
      <alignment vertical="center"/>
    </xf>
    <xf numFmtId="164" fontId="16" fillId="37" borderId="0" xfId="1" applyFont="1" applyFill="1"/>
    <xf numFmtId="164" fontId="16" fillId="0" borderId="0" xfId="1" applyFont="1" applyAlignment="1">
      <alignment horizontal="left" vertical="center"/>
    </xf>
    <xf numFmtId="164" fontId="16" fillId="0" borderId="0" xfId="1" applyFont="1" applyFill="1"/>
    <xf numFmtId="164" fontId="0" fillId="37" borderId="0" xfId="1" applyFont="1" applyFill="1"/>
    <xf numFmtId="164" fontId="22" fillId="37" borderId="0" xfId="1" applyFont="1" applyFill="1"/>
    <xf numFmtId="164" fontId="23" fillId="38" borderId="0" xfId="1" applyFont="1" applyFill="1"/>
    <xf numFmtId="164" fontId="23" fillId="37" borderId="0" xfId="1" applyFont="1" applyFill="1"/>
    <xf numFmtId="164" fontId="23" fillId="0" borderId="0" xfId="1" applyFont="1"/>
    <xf numFmtId="164" fontId="22" fillId="0" borderId="0" xfId="1" applyFont="1"/>
    <xf numFmtId="0" fontId="0" fillId="0" borderId="0" xfId="0" applyAlignment="1">
      <alignment wrapText="1"/>
    </xf>
    <xf numFmtId="164" fontId="1" fillId="0" borderId="0" xfId="1" applyFont="1"/>
    <xf numFmtId="164" fontId="0" fillId="0" borderId="0" xfId="1" applyFont="1" applyFill="1"/>
    <xf numFmtId="0" fontId="24" fillId="0" borderId="0" xfId="0" applyFont="1"/>
    <xf numFmtId="0" fontId="1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0</xdr:colOff>
      <xdr:row>468</xdr:row>
      <xdr:rowOff>82877</xdr:rowOff>
    </xdr:from>
    <xdr:to>
      <xdr:col>9</xdr:col>
      <xdr:colOff>490569</xdr:colOff>
      <xdr:row>503</xdr:row>
      <xdr:rowOff>11207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9673906"/>
          <a:ext cx="16851157" cy="659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H469"/>
  <sheetViews>
    <sheetView tabSelected="1" zoomScale="85" zoomScaleNormal="85" zoomScaleSheetLayoutView="75" zoomScalePageLayoutView="40" workbookViewId="0">
      <pane ySplit="8" topLeftCell="A456" activePane="bottomLeft" state="frozen"/>
      <selection pane="bottomLeft" activeCell="K473" sqref="K473"/>
    </sheetView>
  </sheetViews>
  <sheetFormatPr baseColWidth="10" defaultRowHeight="15" x14ac:dyDescent="0.25"/>
  <cols>
    <col min="1" max="1" width="51.85546875" customWidth="1"/>
    <col min="2" max="2" width="44" customWidth="1"/>
    <col min="3" max="3" width="8.140625" style="13" customWidth="1"/>
    <col min="4" max="4" width="22.28515625" customWidth="1"/>
    <col min="5" max="5" width="26.140625" style="40" customWidth="1"/>
    <col min="6" max="6" width="23.140625" style="40" customWidth="1"/>
    <col min="7" max="7" width="22.85546875" style="40" customWidth="1"/>
    <col min="8" max="8" width="23.7109375" style="40" customWidth="1"/>
    <col min="9" max="9" width="23" style="40" customWidth="1"/>
    <col min="10" max="10" width="26.7109375" style="40" customWidth="1"/>
    <col min="11" max="11" width="25.42578125" style="40" bestFit="1" customWidth="1"/>
  </cols>
  <sheetData>
    <row r="1" spans="1:11" x14ac:dyDescent="0.25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30" x14ac:dyDescent="0.4">
      <c r="A2" s="70" t="s">
        <v>195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30" x14ac:dyDescent="0.4">
      <c r="A3" s="70" t="s">
        <v>172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23.25" x14ac:dyDescent="0.35">
      <c r="A4" s="73" t="s">
        <v>173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23.25" x14ac:dyDescent="0.35">
      <c r="A5" s="73" t="s">
        <v>333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1" ht="24" thickBot="1" x14ac:dyDescent="0.4">
      <c r="A6" s="73" t="s">
        <v>467</v>
      </c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1" x14ac:dyDescent="0.25">
      <c r="A7" s="76" t="s">
        <v>243</v>
      </c>
      <c r="B7" s="78" t="s">
        <v>0</v>
      </c>
      <c r="C7" s="78" t="s">
        <v>324</v>
      </c>
      <c r="D7" s="84" t="s">
        <v>242</v>
      </c>
      <c r="E7" s="78" t="s">
        <v>170</v>
      </c>
      <c r="F7" s="80" t="s">
        <v>1</v>
      </c>
      <c r="G7" s="78" t="s">
        <v>2</v>
      </c>
      <c r="H7" s="80" t="s">
        <v>3</v>
      </c>
      <c r="I7" s="78" t="s">
        <v>4</v>
      </c>
      <c r="J7" s="78" t="s">
        <v>5</v>
      </c>
      <c r="K7" s="82" t="s">
        <v>6</v>
      </c>
    </row>
    <row r="8" spans="1:11" ht="15.75" thickBot="1" x14ac:dyDescent="0.3">
      <c r="A8" s="77"/>
      <c r="B8" s="79"/>
      <c r="C8" s="79"/>
      <c r="D8" s="85"/>
      <c r="E8" s="79"/>
      <c r="F8" s="81"/>
      <c r="G8" s="79"/>
      <c r="H8" s="81"/>
      <c r="I8" s="79"/>
      <c r="J8" s="79"/>
      <c r="K8" s="83"/>
    </row>
    <row r="9" spans="1:11" ht="26.25" customHeight="1" x14ac:dyDescent="0.25">
      <c r="A9" s="64" t="s">
        <v>7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45" x14ac:dyDescent="0.25">
      <c r="A10" t="s">
        <v>271</v>
      </c>
      <c r="B10" t="s">
        <v>11</v>
      </c>
      <c r="C10" s="13" t="s">
        <v>305</v>
      </c>
      <c r="D10" s="60" t="s">
        <v>441</v>
      </c>
      <c r="E10" s="40">
        <v>270000</v>
      </c>
      <c r="F10" s="40">
        <v>7749</v>
      </c>
      <c r="G10" s="40">
        <v>52724.27</v>
      </c>
      <c r="H10" s="40">
        <v>5685.41</v>
      </c>
      <c r="I10" s="40">
        <v>25</v>
      </c>
      <c r="J10" s="40">
        <v>66183.679999999993</v>
      </c>
      <c r="K10" s="40">
        <f>+E10-J10</f>
        <v>203816.32000000001</v>
      </c>
    </row>
    <row r="11" spans="1:11" ht="48" customHeight="1" x14ac:dyDescent="0.25">
      <c r="A11" t="s">
        <v>468</v>
      </c>
      <c r="B11" t="s">
        <v>469</v>
      </c>
      <c r="C11" s="13" t="s">
        <v>306</v>
      </c>
      <c r="D11" s="60" t="s">
        <v>441</v>
      </c>
      <c r="E11" s="40">
        <v>215000</v>
      </c>
      <c r="F11" s="40">
        <v>6170.5</v>
      </c>
      <c r="G11" s="40">
        <v>39368.89</v>
      </c>
      <c r="H11" s="40">
        <v>5685.41</v>
      </c>
      <c r="I11" s="40">
        <v>14815.94</v>
      </c>
      <c r="J11" s="40">
        <v>66040.740000000005</v>
      </c>
      <c r="K11" s="40">
        <v>148959.26</v>
      </c>
    </row>
    <row r="12" spans="1:11" x14ac:dyDescent="0.25">
      <c r="A12" t="s">
        <v>442</v>
      </c>
      <c r="B12" t="s">
        <v>266</v>
      </c>
      <c r="C12" s="13" t="s">
        <v>305</v>
      </c>
      <c r="D12" t="s">
        <v>440</v>
      </c>
      <c r="E12" s="40">
        <v>110000</v>
      </c>
      <c r="F12" s="40">
        <v>3157</v>
      </c>
      <c r="G12" s="40">
        <v>14457.62</v>
      </c>
      <c r="H12" s="40">
        <v>3344</v>
      </c>
      <c r="I12" s="40">
        <v>25</v>
      </c>
      <c r="J12" s="40">
        <v>20983.62</v>
      </c>
      <c r="K12" s="40">
        <f t="shared" ref="K12:K18" si="0">+E12-J12</f>
        <v>89016.38</v>
      </c>
    </row>
    <row r="13" spans="1:11" x14ac:dyDescent="0.25">
      <c r="A13" t="s">
        <v>160</v>
      </c>
      <c r="B13" t="s">
        <v>161</v>
      </c>
      <c r="C13" s="13" t="s">
        <v>305</v>
      </c>
      <c r="D13" t="s">
        <v>203</v>
      </c>
      <c r="E13" s="40">
        <v>60000</v>
      </c>
      <c r="F13" s="40">
        <v>1722</v>
      </c>
      <c r="G13" s="40">
        <v>3486.68</v>
      </c>
      <c r="H13" s="40">
        <v>1824</v>
      </c>
      <c r="I13" s="40">
        <v>4695.09</v>
      </c>
      <c r="J13" s="40">
        <v>11727.77</v>
      </c>
      <c r="K13" s="40">
        <f t="shared" si="0"/>
        <v>48272.23</v>
      </c>
    </row>
    <row r="14" spans="1:11" x14ac:dyDescent="0.25">
      <c r="A14" t="s">
        <v>10</v>
      </c>
      <c r="B14" t="s">
        <v>9</v>
      </c>
      <c r="C14" s="13" t="s">
        <v>305</v>
      </c>
      <c r="D14" t="s">
        <v>202</v>
      </c>
      <c r="E14" s="40">
        <v>85000</v>
      </c>
      <c r="F14" s="40">
        <v>2439.5</v>
      </c>
      <c r="G14" s="40">
        <v>7788.27</v>
      </c>
      <c r="H14" s="40">
        <v>2584</v>
      </c>
      <c r="I14" s="40">
        <v>3469.9</v>
      </c>
      <c r="J14" s="40">
        <v>16281.67</v>
      </c>
      <c r="K14" s="40">
        <f t="shared" si="0"/>
        <v>68718.33</v>
      </c>
    </row>
    <row r="15" spans="1:11" x14ac:dyDescent="0.25">
      <c r="A15" t="s">
        <v>273</v>
      </c>
      <c r="B15" t="s">
        <v>266</v>
      </c>
      <c r="C15" s="13" t="s">
        <v>305</v>
      </c>
      <c r="D15" t="s">
        <v>440</v>
      </c>
      <c r="E15" s="40">
        <v>80000</v>
      </c>
      <c r="F15" s="40">
        <v>2296</v>
      </c>
      <c r="G15" s="40">
        <v>7400.87</v>
      </c>
      <c r="H15" s="40">
        <v>2432</v>
      </c>
      <c r="I15" s="40">
        <v>17354.61</v>
      </c>
      <c r="J15" s="40">
        <v>29483.48</v>
      </c>
      <c r="K15" s="40">
        <f>+E15-J15</f>
        <v>50516.52</v>
      </c>
    </row>
    <row r="16" spans="1:11" x14ac:dyDescent="0.25">
      <c r="A16" t="s">
        <v>307</v>
      </c>
      <c r="B16" t="s">
        <v>266</v>
      </c>
      <c r="C16" s="13" t="s">
        <v>306</v>
      </c>
      <c r="D16" t="s">
        <v>440</v>
      </c>
      <c r="E16" s="40">
        <v>91000</v>
      </c>
      <c r="F16" s="40">
        <v>2611.6999999999998</v>
      </c>
      <c r="G16" s="40">
        <v>9988.34</v>
      </c>
      <c r="H16" s="40">
        <v>2766.4</v>
      </c>
      <c r="I16" s="40">
        <v>3530</v>
      </c>
      <c r="J16" s="40">
        <v>18896.439999999999</v>
      </c>
      <c r="K16" s="40">
        <f t="shared" si="0"/>
        <v>72103.56</v>
      </c>
    </row>
    <row r="17" spans="1:282" x14ac:dyDescent="0.25">
      <c r="A17" t="s">
        <v>34</v>
      </c>
      <c r="B17" t="s">
        <v>266</v>
      </c>
      <c r="C17" s="13" t="s">
        <v>306</v>
      </c>
      <c r="D17" t="s">
        <v>440</v>
      </c>
      <c r="E17" s="40">
        <v>105000</v>
      </c>
      <c r="F17" s="40">
        <v>3013.5</v>
      </c>
      <c r="G17" s="40">
        <v>13281.49</v>
      </c>
      <c r="H17" s="40">
        <v>3192</v>
      </c>
      <c r="I17" s="40">
        <v>275</v>
      </c>
      <c r="J17" s="40">
        <v>19761.990000000002</v>
      </c>
      <c r="K17" s="40">
        <f t="shared" si="0"/>
        <v>85238.01</v>
      </c>
    </row>
    <row r="18" spans="1:282" x14ac:dyDescent="0.25">
      <c r="A18" t="s">
        <v>253</v>
      </c>
      <c r="B18" t="s">
        <v>387</v>
      </c>
      <c r="C18" s="13" t="s">
        <v>305</v>
      </c>
      <c r="D18" t="s">
        <v>203</v>
      </c>
      <c r="E18" s="40">
        <v>133000</v>
      </c>
      <c r="F18" s="40">
        <v>3817.1</v>
      </c>
      <c r="G18" s="40">
        <v>19867.79</v>
      </c>
      <c r="H18" s="40">
        <v>4043.2</v>
      </c>
      <c r="I18" s="40">
        <v>175</v>
      </c>
      <c r="J18" s="40">
        <v>27903.09</v>
      </c>
      <c r="K18" s="40">
        <f t="shared" si="0"/>
        <v>105096.91</v>
      </c>
    </row>
    <row r="19" spans="1:282" x14ac:dyDescent="0.25">
      <c r="A19" t="s">
        <v>446</v>
      </c>
      <c r="B19" t="s">
        <v>266</v>
      </c>
      <c r="C19" s="13" t="s">
        <v>305</v>
      </c>
      <c r="D19" t="s">
        <v>440</v>
      </c>
      <c r="E19" s="40">
        <v>100000</v>
      </c>
      <c r="F19" s="40">
        <v>2870</v>
      </c>
      <c r="G19" s="40">
        <v>12105.37</v>
      </c>
      <c r="H19" s="40">
        <v>3040</v>
      </c>
      <c r="I19" s="40">
        <v>25</v>
      </c>
      <c r="J19" s="40">
        <v>18040.37</v>
      </c>
      <c r="K19" s="40">
        <v>81959.63</v>
      </c>
    </row>
    <row r="20" spans="1:282" x14ac:dyDescent="0.25">
      <c r="A20" s="2" t="s">
        <v>12</v>
      </c>
      <c r="B20" s="2">
        <v>10</v>
      </c>
      <c r="C20" s="14"/>
      <c r="D20" s="2"/>
      <c r="E20" s="48">
        <f>SUM(E10:E19)</f>
        <v>1249000</v>
      </c>
      <c r="F20" s="48">
        <f t="shared" ref="F20:K20" si="1">SUM(F10:F19)</f>
        <v>35846.300000000003</v>
      </c>
      <c r="G20" s="48">
        <f>SUM(G10:G19)</f>
        <v>180469.59</v>
      </c>
      <c r="H20" s="48">
        <f t="shared" si="1"/>
        <v>34596.42</v>
      </c>
      <c r="I20" s="48">
        <f>SUM(I10:I19)</f>
        <v>44390.54</v>
      </c>
      <c r="J20" s="48">
        <f t="shared" si="1"/>
        <v>295302.84999999998</v>
      </c>
      <c r="K20" s="48">
        <f t="shared" si="1"/>
        <v>953697.15</v>
      </c>
    </row>
    <row r="21" spans="1:282" x14ac:dyDescent="0.25">
      <c r="A21" s="1"/>
      <c r="B21" s="1"/>
      <c r="C21" s="16"/>
      <c r="D21" s="1"/>
      <c r="E21" s="49"/>
      <c r="F21" s="49"/>
      <c r="G21" s="49"/>
      <c r="H21" s="49"/>
      <c r="I21" s="49"/>
      <c r="J21" s="49"/>
      <c r="K21" s="49"/>
    </row>
    <row r="22" spans="1:282" s="11" customFormat="1" x14ac:dyDescent="0.25">
      <c r="A22" s="1" t="s">
        <v>334</v>
      </c>
      <c r="B22" s="1"/>
      <c r="C22" s="16"/>
      <c r="D22" s="1"/>
      <c r="E22" s="49"/>
      <c r="F22" s="49"/>
      <c r="G22" s="49"/>
      <c r="H22" s="49"/>
      <c r="I22" s="49"/>
      <c r="J22" s="49"/>
      <c r="K22" s="49"/>
    </row>
    <row r="23" spans="1:282" x14ac:dyDescent="0.25">
      <c r="A23" t="s">
        <v>25</v>
      </c>
      <c r="B23" t="s">
        <v>429</v>
      </c>
      <c r="C23" s="13" t="s">
        <v>305</v>
      </c>
      <c r="D23" t="s">
        <v>202</v>
      </c>
      <c r="E23" s="40">
        <v>56000</v>
      </c>
      <c r="F23" s="40">
        <v>1607.2</v>
      </c>
      <c r="G23" s="40">
        <v>2733.96</v>
      </c>
      <c r="H23" s="40">
        <v>1702.4</v>
      </c>
      <c r="I23" s="40">
        <v>2395</v>
      </c>
      <c r="J23" s="40">
        <v>8438.56</v>
      </c>
      <c r="K23" s="40">
        <f>E23-J23</f>
        <v>47561.440000000002</v>
      </c>
    </row>
    <row r="24" spans="1:282" s="11" customFormat="1" x14ac:dyDescent="0.25">
      <c r="A24" s="24" t="s">
        <v>12</v>
      </c>
      <c r="B24" s="24">
        <v>1</v>
      </c>
      <c r="C24" s="28"/>
      <c r="D24" s="24"/>
      <c r="E24" s="47">
        <f>E23</f>
        <v>56000</v>
      </c>
      <c r="F24" s="47">
        <f>SUM(F23)</f>
        <v>1607.2</v>
      </c>
      <c r="G24" s="47">
        <f>G23</f>
        <v>2733.96</v>
      </c>
      <c r="H24" s="47">
        <f>H23</f>
        <v>1702.4</v>
      </c>
      <c r="I24" s="47">
        <f>I23</f>
        <v>2395</v>
      </c>
      <c r="J24" s="47">
        <f>J23</f>
        <v>8438.56</v>
      </c>
      <c r="K24" s="47">
        <f>K23</f>
        <v>47561.440000000002</v>
      </c>
    </row>
    <row r="26" spans="1:282" x14ac:dyDescent="0.25">
      <c r="A26" s="64" t="s">
        <v>26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282" x14ac:dyDescent="0.25">
      <c r="A27" t="s">
        <v>270</v>
      </c>
      <c r="B27" t="s">
        <v>269</v>
      </c>
      <c r="C27" s="13" t="s">
        <v>305</v>
      </c>
      <c r="D27" t="s">
        <v>203</v>
      </c>
      <c r="E27" s="40">
        <v>44000</v>
      </c>
      <c r="F27" s="40">
        <f>E27*0.0287</f>
        <v>1262.8</v>
      </c>
      <c r="G27" s="40">
        <v>1007.19</v>
      </c>
      <c r="H27" s="40">
        <v>1337.6</v>
      </c>
      <c r="I27" s="40">
        <v>1730</v>
      </c>
      <c r="J27" s="40">
        <v>5337.59</v>
      </c>
      <c r="K27" s="40">
        <f>E27-J27</f>
        <v>38662.410000000003</v>
      </c>
    </row>
    <row r="28" spans="1:282" x14ac:dyDescent="0.25">
      <c r="A28" t="s">
        <v>447</v>
      </c>
      <c r="B28" t="s">
        <v>448</v>
      </c>
      <c r="C28" s="13" t="s">
        <v>305</v>
      </c>
      <c r="D28" t="s">
        <v>202</v>
      </c>
      <c r="E28" s="40">
        <v>56000</v>
      </c>
      <c r="F28" s="40">
        <v>1607.2</v>
      </c>
      <c r="G28" s="40">
        <v>2733.96</v>
      </c>
      <c r="H28" s="40">
        <v>1702.4</v>
      </c>
      <c r="I28" s="40">
        <v>25</v>
      </c>
      <c r="J28" s="40">
        <v>6068.56</v>
      </c>
      <c r="K28" s="40">
        <f>E28-J28</f>
        <v>49931.44</v>
      </c>
    </row>
    <row r="29" spans="1:282" x14ac:dyDescent="0.25">
      <c r="A29" t="s">
        <v>155</v>
      </c>
      <c r="B29" t="s">
        <v>249</v>
      </c>
      <c r="C29" s="13" t="s">
        <v>306</v>
      </c>
      <c r="D29" t="s">
        <v>202</v>
      </c>
      <c r="E29" s="40">
        <v>32000</v>
      </c>
      <c r="F29" s="40">
        <f t="shared" ref="F29" si="2">E29*0.0287</f>
        <v>918.4</v>
      </c>
      <c r="G29" s="40">
        <v>0</v>
      </c>
      <c r="H29" s="40">
        <v>972.8</v>
      </c>
      <c r="I29" s="40">
        <v>3014.45</v>
      </c>
      <c r="J29" s="40">
        <v>4905.6499999999996</v>
      </c>
      <c r="K29" s="40">
        <f t="shared" ref="K29" si="3">+E29-J29</f>
        <v>27094.35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</row>
    <row r="30" spans="1:282" x14ac:dyDescent="0.25">
      <c r="A30" s="2" t="s">
        <v>12</v>
      </c>
      <c r="B30" s="2">
        <v>3</v>
      </c>
      <c r="C30" s="14"/>
      <c r="D30" s="2"/>
      <c r="E30" s="48">
        <f t="shared" ref="E30:K30" si="4">SUM(E27:E29)</f>
        <v>132000</v>
      </c>
      <c r="F30" s="48">
        <f>SUM(F27:F29)</f>
        <v>3788.4</v>
      </c>
      <c r="G30" s="48">
        <f>SUM(G27:G29)</f>
        <v>3741.15</v>
      </c>
      <c r="H30" s="48">
        <f t="shared" si="4"/>
        <v>4012.8</v>
      </c>
      <c r="I30" s="48">
        <f t="shared" si="4"/>
        <v>4769.45</v>
      </c>
      <c r="J30" s="48">
        <f t="shared" si="4"/>
        <v>16311.8</v>
      </c>
      <c r="K30" s="48">
        <f t="shared" si="4"/>
        <v>115688.2</v>
      </c>
    </row>
    <row r="31" spans="1:282" x14ac:dyDescent="0.25">
      <c r="A31" s="10"/>
      <c r="B31" s="10"/>
      <c r="C31" s="15"/>
      <c r="D31" s="10"/>
      <c r="E31" s="51"/>
      <c r="F31" s="51"/>
      <c r="G31" s="51"/>
      <c r="H31" s="51"/>
      <c r="I31" s="51"/>
      <c r="J31" s="51"/>
      <c r="K31" s="51"/>
    </row>
    <row r="32" spans="1:282" x14ac:dyDescent="0.25">
      <c r="A32" s="64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84" s="11" customFormat="1" x14ac:dyDescent="0.25">
      <c r="A33" t="s">
        <v>174</v>
      </c>
      <c r="B33" t="s">
        <v>466</v>
      </c>
      <c r="C33" s="13" t="s">
        <v>305</v>
      </c>
      <c r="D33" t="s">
        <v>202</v>
      </c>
      <c r="E33" s="40">
        <v>65000</v>
      </c>
      <c r="F33" s="40">
        <f>E33*0.0287</f>
        <v>1865.5</v>
      </c>
      <c r="G33" s="40">
        <v>4427.58</v>
      </c>
      <c r="H33" s="40">
        <f>E33*0.0304</f>
        <v>1976</v>
      </c>
      <c r="I33" s="40">
        <v>175</v>
      </c>
      <c r="J33" s="40">
        <v>8444.08</v>
      </c>
      <c r="K33" s="40">
        <f>E33-J33</f>
        <v>56555.92</v>
      </c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1:84" x14ac:dyDescent="0.25">
      <c r="A34" s="2" t="s">
        <v>12</v>
      </c>
      <c r="B34" s="2">
        <v>1</v>
      </c>
      <c r="C34" s="14"/>
      <c r="D34" s="2"/>
      <c r="E34" s="48">
        <f t="shared" ref="E34:K34" si="5">SUM(E33:E33)</f>
        <v>65000</v>
      </c>
      <c r="F34" s="48">
        <f t="shared" si="5"/>
        <v>1865.5</v>
      </c>
      <c r="G34" s="48">
        <f>SUM(G33:G33)</f>
        <v>4427.58</v>
      </c>
      <c r="H34" s="48">
        <f t="shared" si="5"/>
        <v>1976</v>
      </c>
      <c r="I34" s="48">
        <f t="shared" si="5"/>
        <v>175</v>
      </c>
      <c r="J34" s="48">
        <f t="shared" si="5"/>
        <v>8444.08</v>
      </c>
      <c r="K34" s="48">
        <f t="shared" si="5"/>
        <v>56555.92</v>
      </c>
    </row>
    <row r="35" spans="1:84" x14ac:dyDescent="0.25">
      <c r="A35" s="10"/>
      <c r="B35" s="10"/>
      <c r="C35" s="15"/>
      <c r="D35" s="10"/>
      <c r="E35" s="51"/>
      <c r="F35" s="51"/>
      <c r="G35" s="51"/>
      <c r="H35" s="51"/>
      <c r="I35" s="51"/>
      <c r="J35" s="51"/>
      <c r="K35" s="51"/>
    </row>
    <row r="36" spans="1:84" x14ac:dyDescent="0.25">
      <c r="A36" s="64" t="s">
        <v>430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84" x14ac:dyDescent="0.25">
      <c r="A37" s="12" t="s">
        <v>21</v>
      </c>
      <c r="B37" t="s">
        <v>388</v>
      </c>
      <c r="C37" s="13" t="s">
        <v>305</v>
      </c>
      <c r="D37" t="s">
        <v>203</v>
      </c>
      <c r="E37" s="40">
        <v>56000</v>
      </c>
      <c r="F37" s="40">
        <f>E37*0.0287</f>
        <v>1607.2</v>
      </c>
      <c r="G37" s="40">
        <v>2733.96</v>
      </c>
      <c r="H37" s="40">
        <v>1702.4</v>
      </c>
      <c r="I37" s="40">
        <v>25</v>
      </c>
      <c r="J37" s="40">
        <v>6068.56</v>
      </c>
      <c r="K37" s="40">
        <f>E37-J37</f>
        <v>49931.44</v>
      </c>
    </row>
    <row r="38" spans="1:84" x14ac:dyDescent="0.25">
      <c r="A38" s="12" t="s">
        <v>400</v>
      </c>
      <c r="B38" t="s">
        <v>16</v>
      </c>
      <c r="C38" s="13" t="s">
        <v>305</v>
      </c>
      <c r="D38" t="s">
        <v>202</v>
      </c>
      <c r="E38" s="40">
        <v>110000</v>
      </c>
      <c r="F38" s="40">
        <v>3157</v>
      </c>
      <c r="G38" s="40">
        <v>13668.89</v>
      </c>
      <c r="H38" s="40">
        <v>3344</v>
      </c>
      <c r="I38" s="40">
        <v>3179.9</v>
      </c>
      <c r="J38" s="40">
        <v>23349.79</v>
      </c>
      <c r="K38" s="40">
        <f>E38-J38</f>
        <v>86650.21</v>
      </c>
    </row>
    <row r="39" spans="1:84" x14ac:dyDescent="0.25">
      <c r="A39" s="2" t="s">
        <v>12</v>
      </c>
      <c r="B39" s="2">
        <v>2</v>
      </c>
      <c r="C39" s="14"/>
      <c r="D39" s="2"/>
      <c r="E39" s="48">
        <f t="shared" ref="E39:K39" si="6">+E37+E38</f>
        <v>166000</v>
      </c>
      <c r="F39" s="48">
        <f>+F37+F38</f>
        <v>4764.2</v>
      </c>
      <c r="G39" s="48">
        <f>+G37+G38</f>
        <v>16402.849999999999</v>
      </c>
      <c r="H39" s="48">
        <f t="shared" si="6"/>
        <v>5046.3999999999996</v>
      </c>
      <c r="I39" s="48">
        <f t="shared" si="6"/>
        <v>3204.9</v>
      </c>
      <c r="J39" s="48">
        <f t="shared" si="6"/>
        <v>29418.35</v>
      </c>
      <c r="K39" s="48">
        <f t="shared" si="6"/>
        <v>136581.65</v>
      </c>
    </row>
    <row r="41" spans="1:84" x14ac:dyDescent="0.25">
      <c r="A41" s="1" t="s">
        <v>365</v>
      </c>
      <c r="B41" s="1"/>
      <c r="C41" s="16"/>
      <c r="E41" s="49"/>
      <c r="F41" s="49"/>
      <c r="G41" s="49"/>
      <c r="H41" s="49"/>
      <c r="I41" s="49"/>
      <c r="J41" s="49"/>
      <c r="K41" s="49"/>
    </row>
    <row r="42" spans="1:84" x14ac:dyDescent="0.25">
      <c r="A42" s="20" t="s">
        <v>311</v>
      </c>
      <c r="B42" s="5" t="s">
        <v>16</v>
      </c>
      <c r="C42" s="5" t="s">
        <v>313</v>
      </c>
      <c r="D42" s="37" t="s">
        <v>202</v>
      </c>
      <c r="E42" s="21">
        <v>89500</v>
      </c>
      <c r="F42" s="46">
        <v>2568.65</v>
      </c>
      <c r="G42" s="40">
        <v>9635.51</v>
      </c>
      <c r="H42" s="36">
        <v>2720.8</v>
      </c>
      <c r="I42" s="40">
        <v>25</v>
      </c>
      <c r="J42" s="21">
        <v>14949.96</v>
      </c>
      <c r="K42" s="21">
        <f>E42-J42</f>
        <v>74550.039999999994</v>
      </c>
    </row>
    <row r="43" spans="1:84" s="26" customFormat="1" x14ac:dyDescent="0.25">
      <c r="A43" s="24" t="s">
        <v>12</v>
      </c>
      <c r="B43" s="24">
        <v>1</v>
      </c>
      <c r="C43" s="25"/>
      <c r="D43" s="24"/>
      <c r="E43" s="47">
        <f>E42</f>
        <v>89500</v>
      </c>
      <c r="F43" s="47">
        <f>SUM(F42)</f>
        <v>2568.65</v>
      </c>
      <c r="G43" s="47">
        <f>G42</f>
        <v>9635.51</v>
      </c>
      <c r="H43" s="47">
        <f>H42</f>
        <v>2720.8</v>
      </c>
      <c r="I43" s="47">
        <f>I42</f>
        <v>25</v>
      </c>
      <c r="J43" s="47">
        <f>J42</f>
        <v>14949.96</v>
      </c>
      <c r="K43" s="47">
        <f>K42</f>
        <v>74550.039999999994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1:84" x14ac:dyDescent="0.25">
      <c r="A44" s="10"/>
      <c r="B44" s="10"/>
      <c r="C44" s="15"/>
      <c r="D44" s="10"/>
      <c r="E44" s="51"/>
      <c r="F44" s="51"/>
      <c r="G44" s="51"/>
      <c r="H44" s="51"/>
      <c r="I44" s="51"/>
      <c r="J44" s="51"/>
      <c r="K44" s="51"/>
    </row>
    <row r="45" spans="1:84" x14ac:dyDescent="0.25">
      <c r="A45" s="64" t="s">
        <v>278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84" s="2" customFormat="1" x14ac:dyDescent="0.25">
      <c r="A46" t="s">
        <v>15</v>
      </c>
      <c r="B46" t="s">
        <v>16</v>
      </c>
      <c r="C46" s="13" t="s">
        <v>305</v>
      </c>
      <c r="D46" t="s">
        <v>203</v>
      </c>
      <c r="E46" s="40">
        <v>133000</v>
      </c>
      <c r="F46" s="40">
        <v>3817.1</v>
      </c>
      <c r="G46" s="40">
        <v>19867.79</v>
      </c>
      <c r="H46" s="40">
        <f>E46*0.0304</f>
        <v>4043.2</v>
      </c>
      <c r="I46" s="40">
        <v>175</v>
      </c>
      <c r="J46" s="40">
        <v>27903.09</v>
      </c>
      <c r="K46" s="40">
        <f>+E46-J46</f>
        <v>105096.91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s="11" customFormat="1" x14ac:dyDescent="0.25">
      <c r="A47" t="s">
        <v>221</v>
      </c>
      <c r="B47" t="s">
        <v>205</v>
      </c>
      <c r="C47" s="13" t="s">
        <v>305</v>
      </c>
      <c r="D47" t="s">
        <v>203</v>
      </c>
      <c r="E47" s="40">
        <v>32000</v>
      </c>
      <c r="F47" s="40">
        <v>918.4</v>
      </c>
      <c r="G47" s="40">
        <v>0</v>
      </c>
      <c r="H47" s="40">
        <v>972.8</v>
      </c>
      <c r="I47" s="40">
        <v>5135.16</v>
      </c>
      <c r="J47" s="40">
        <v>7026.36</v>
      </c>
      <c r="K47" s="40">
        <f>+E47-J47</f>
        <v>24973.64</v>
      </c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1:84" x14ac:dyDescent="0.25">
      <c r="A48" s="2" t="s">
        <v>12</v>
      </c>
      <c r="B48" s="2">
        <v>2</v>
      </c>
      <c r="C48" s="14"/>
      <c r="D48" s="2"/>
      <c r="E48" s="48">
        <f>SUM(E46:E46)+E47</f>
        <v>165000</v>
      </c>
      <c r="F48" s="48">
        <f>SUM(F46:F46)+F47</f>
        <v>4735.5</v>
      </c>
      <c r="G48" s="48">
        <f>SUM(G46:G47)</f>
        <v>19867.79</v>
      </c>
      <c r="H48" s="48">
        <f>SUM(H46:H46)+H47</f>
        <v>5016</v>
      </c>
      <c r="I48" s="48">
        <f>SUM(I46:I46)+I47</f>
        <v>5310.16</v>
      </c>
      <c r="J48" s="48">
        <f>SUM(J46:J46)+J47</f>
        <v>34929.449999999997</v>
      </c>
      <c r="K48" s="48">
        <f>SUM(K46:K46)+K47</f>
        <v>130070.55</v>
      </c>
    </row>
    <row r="49" spans="1:84" x14ac:dyDescent="0.25">
      <c r="A49" s="10"/>
      <c r="B49" s="10"/>
      <c r="C49" s="15"/>
      <c r="D49" s="10"/>
      <c r="E49" s="51"/>
      <c r="F49" s="51"/>
      <c r="G49" s="51"/>
      <c r="H49" s="51"/>
      <c r="I49" s="51"/>
      <c r="J49" s="51"/>
      <c r="K49" s="51"/>
    </row>
    <row r="50" spans="1:84" x14ac:dyDescent="0.25">
      <c r="A50" s="64" t="s">
        <v>13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84" x14ac:dyDescent="0.25">
      <c r="A51" t="s">
        <v>22</v>
      </c>
      <c r="B51" t="s">
        <v>16</v>
      </c>
      <c r="C51" s="13" t="s">
        <v>305</v>
      </c>
      <c r="D51" t="s">
        <v>203</v>
      </c>
      <c r="E51" s="40">
        <v>90000</v>
      </c>
      <c r="F51" s="40">
        <f>E51*0.0287</f>
        <v>2583</v>
      </c>
      <c r="G51" s="40">
        <v>9358.76</v>
      </c>
      <c r="H51" s="40">
        <v>2736</v>
      </c>
      <c r="I51" s="40">
        <v>3072.45</v>
      </c>
      <c r="J51" s="40">
        <v>17750.21</v>
      </c>
      <c r="K51" s="40">
        <f>E51-J51</f>
        <v>72249.789999999994</v>
      </c>
    </row>
    <row r="52" spans="1:84" s="11" customFormat="1" x14ac:dyDescent="0.25">
      <c r="A52" t="s">
        <v>254</v>
      </c>
      <c r="B52" t="s">
        <v>95</v>
      </c>
      <c r="C52" s="13" t="s">
        <v>305</v>
      </c>
      <c r="D52" t="s">
        <v>203</v>
      </c>
      <c r="E52" s="40">
        <v>60000</v>
      </c>
      <c r="F52" s="40">
        <f>E52*0.0287</f>
        <v>1722</v>
      </c>
      <c r="G52" s="40">
        <v>2855.7</v>
      </c>
      <c r="H52" s="40">
        <v>1824</v>
      </c>
      <c r="I52" s="40">
        <v>7129.4</v>
      </c>
      <c r="J52" s="40">
        <v>13531.1</v>
      </c>
      <c r="K52" s="40">
        <f>E52-J52</f>
        <v>46468.9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1:84" x14ac:dyDescent="0.25">
      <c r="A53" s="2" t="s">
        <v>12</v>
      </c>
      <c r="B53" s="2">
        <v>2</v>
      </c>
      <c r="C53" s="14"/>
      <c r="D53" s="2"/>
      <c r="E53" s="48">
        <f t="shared" ref="E53:I53" si="7">SUM(E51:E52)</f>
        <v>150000</v>
      </c>
      <c r="F53" s="48">
        <f>SUM(F51:F52)</f>
        <v>4305</v>
      </c>
      <c r="G53" s="48">
        <f>SUM(G51:G52)</f>
        <v>12214.46</v>
      </c>
      <c r="H53" s="48">
        <f>SUM(H51:H52)</f>
        <v>4560</v>
      </c>
      <c r="I53" s="48">
        <f t="shared" si="7"/>
        <v>10201.85</v>
      </c>
      <c r="J53" s="48">
        <f>SUM(J51:J52)</f>
        <v>31281.31</v>
      </c>
      <c r="K53" s="48">
        <f>SUM(K51:K52)</f>
        <v>118718.69</v>
      </c>
    </row>
    <row r="54" spans="1:84" x14ac:dyDescent="0.25">
      <c r="A54" s="1"/>
      <c r="B54" s="1"/>
      <c r="C54" s="16"/>
      <c r="D54" s="1"/>
      <c r="E54" s="49"/>
      <c r="F54" s="49"/>
      <c r="G54" s="49"/>
      <c r="H54" s="49"/>
      <c r="I54" s="49"/>
      <c r="J54" s="49"/>
      <c r="K54" s="49"/>
    </row>
    <row r="55" spans="1:84" x14ac:dyDescent="0.25">
      <c r="A55" s="4" t="s">
        <v>159</v>
      </c>
      <c r="B55" s="4"/>
      <c r="D55" s="4"/>
      <c r="E55" s="52"/>
      <c r="F55" s="52"/>
      <c r="G55" s="52"/>
      <c r="H55" s="52"/>
      <c r="I55" s="52"/>
      <c r="J55" s="52"/>
      <c r="K55" s="52"/>
    </row>
    <row r="56" spans="1:84" x14ac:dyDescent="0.25">
      <c r="A56" t="s">
        <v>314</v>
      </c>
      <c r="B56" t="s">
        <v>315</v>
      </c>
      <c r="C56" s="13" t="s">
        <v>305</v>
      </c>
      <c r="D56" t="s">
        <v>202</v>
      </c>
      <c r="E56" s="40">
        <v>44000</v>
      </c>
      <c r="F56" s="40">
        <v>1262.8</v>
      </c>
      <c r="G56" s="40">
        <v>533.96</v>
      </c>
      <c r="H56" s="40">
        <v>1337.6</v>
      </c>
      <c r="I56" s="40">
        <v>1752.45</v>
      </c>
      <c r="J56" s="40">
        <v>3643.65</v>
      </c>
      <c r="K56" s="40">
        <f t="shared" ref="K56" si="8">E56-J56</f>
        <v>40356.35</v>
      </c>
    </row>
    <row r="57" spans="1:84" s="1" customFormat="1" x14ac:dyDescent="0.25">
      <c r="A57" t="s">
        <v>8</v>
      </c>
      <c r="B57" t="s">
        <v>9</v>
      </c>
      <c r="C57" s="13" t="s">
        <v>305</v>
      </c>
      <c r="D57" t="s">
        <v>202</v>
      </c>
      <c r="E57" s="40">
        <v>32000</v>
      </c>
      <c r="F57" s="40">
        <v>918.4</v>
      </c>
      <c r="G57" s="40">
        <v>0</v>
      </c>
      <c r="H57" s="40">
        <v>972.8</v>
      </c>
      <c r="I57" s="40">
        <v>6549.9</v>
      </c>
      <c r="J57" s="40">
        <v>9684.26</v>
      </c>
      <c r="K57" s="40">
        <f t="shared" ref="K57:K65" si="9">E57-J57</f>
        <v>22315.74</v>
      </c>
    </row>
    <row r="58" spans="1:84" x14ac:dyDescent="0.25">
      <c r="A58" t="s">
        <v>162</v>
      </c>
      <c r="B58" t="s">
        <v>185</v>
      </c>
      <c r="C58" s="13" t="s">
        <v>306</v>
      </c>
      <c r="D58" t="s">
        <v>202</v>
      </c>
      <c r="E58" s="40">
        <v>40000</v>
      </c>
      <c r="F58" s="40">
        <f t="shared" ref="F58:F64" si="10">E58*0.0287</f>
        <v>1148</v>
      </c>
      <c r="G58" s="40">
        <v>442.65</v>
      </c>
      <c r="H58" s="40">
        <f>E58*0.0304</f>
        <v>1216</v>
      </c>
      <c r="I58" s="40">
        <v>6249.05</v>
      </c>
      <c r="J58" s="40">
        <v>9055.7000000000007</v>
      </c>
      <c r="K58" s="40">
        <f t="shared" si="9"/>
        <v>30944.3</v>
      </c>
    </row>
    <row r="59" spans="1:84" x14ac:dyDescent="0.25">
      <c r="A59" t="s">
        <v>163</v>
      </c>
      <c r="B59" t="s">
        <v>164</v>
      </c>
      <c r="C59" s="13" t="s">
        <v>305</v>
      </c>
      <c r="D59" t="s">
        <v>202</v>
      </c>
      <c r="E59" s="40">
        <v>58000</v>
      </c>
      <c r="F59" s="40">
        <f t="shared" si="10"/>
        <v>1664.6</v>
      </c>
      <c r="G59" s="40">
        <v>2509.85</v>
      </c>
      <c r="H59" s="40">
        <f>E59*0.0304</f>
        <v>1763.2</v>
      </c>
      <c r="I59" s="40">
        <v>3869.9</v>
      </c>
      <c r="J59" s="40">
        <v>9807.5499999999993</v>
      </c>
      <c r="K59" s="40">
        <f t="shared" si="9"/>
        <v>48192.45</v>
      </c>
    </row>
    <row r="60" spans="1:84" x14ac:dyDescent="0.25">
      <c r="A60" t="s">
        <v>250</v>
      </c>
      <c r="B60" t="s">
        <v>57</v>
      </c>
      <c r="C60" s="13" t="s">
        <v>306</v>
      </c>
      <c r="D60" s="6" t="s">
        <v>203</v>
      </c>
      <c r="E60" s="40">
        <v>36000</v>
      </c>
      <c r="F60" s="40">
        <f t="shared" si="10"/>
        <v>1033.2</v>
      </c>
      <c r="G60" s="40">
        <v>0</v>
      </c>
      <c r="H60" s="40">
        <f>E60*0.0304</f>
        <v>1094.4000000000001</v>
      </c>
      <c r="I60" s="40">
        <v>175</v>
      </c>
      <c r="J60" s="40">
        <v>2302.6</v>
      </c>
      <c r="K60" s="40">
        <f t="shared" si="9"/>
        <v>33697.4</v>
      </c>
    </row>
    <row r="61" spans="1:84" x14ac:dyDescent="0.25">
      <c r="A61" t="s">
        <v>204</v>
      </c>
      <c r="B61" t="s">
        <v>165</v>
      </c>
      <c r="C61" s="13" t="s">
        <v>306</v>
      </c>
      <c r="D61" t="s">
        <v>203</v>
      </c>
      <c r="E61" s="40">
        <v>28350</v>
      </c>
      <c r="F61" s="40">
        <f t="shared" si="10"/>
        <v>813.65</v>
      </c>
      <c r="G61" s="40">
        <v>0</v>
      </c>
      <c r="H61" s="40">
        <v>861.84</v>
      </c>
      <c r="I61" s="40">
        <v>3338.07</v>
      </c>
      <c r="J61" s="40">
        <v>5013.5600000000004</v>
      </c>
      <c r="K61" s="40">
        <f t="shared" si="9"/>
        <v>23336.44</v>
      </c>
    </row>
    <row r="62" spans="1:84" x14ac:dyDescent="0.25">
      <c r="A62" t="s">
        <v>312</v>
      </c>
      <c r="B62" t="s">
        <v>107</v>
      </c>
      <c r="C62" s="13" t="s">
        <v>305</v>
      </c>
      <c r="D62" t="s">
        <v>203</v>
      </c>
      <c r="E62" s="40">
        <v>49000</v>
      </c>
      <c r="F62" s="40">
        <f t="shared" si="10"/>
        <v>1406.3</v>
      </c>
      <c r="G62" s="40">
        <v>1712.87</v>
      </c>
      <c r="H62" s="40">
        <f>E62*0.0304</f>
        <v>1489.6</v>
      </c>
      <c r="I62" s="40">
        <v>175</v>
      </c>
      <c r="J62" s="40">
        <v>4783.7700000000004</v>
      </c>
      <c r="K62" s="40">
        <f t="shared" si="9"/>
        <v>44216.23</v>
      </c>
    </row>
    <row r="63" spans="1:84" x14ac:dyDescent="0.25">
      <c r="A63" t="s">
        <v>456</v>
      </c>
      <c r="B63" t="s">
        <v>205</v>
      </c>
      <c r="C63" s="13" t="s">
        <v>306</v>
      </c>
      <c r="D63" t="s">
        <v>203</v>
      </c>
      <c r="E63" s="40">
        <v>40000</v>
      </c>
      <c r="F63" s="40">
        <f t="shared" si="10"/>
        <v>1148</v>
      </c>
      <c r="G63" s="40">
        <v>442.65</v>
      </c>
      <c r="H63" s="40">
        <f>E63*0.0304</f>
        <v>1216</v>
      </c>
      <c r="I63" s="40">
        <v>25</v>
      </c>
      <c r="J63" s="40">
        <v>2831.65</v>
      </c>
      <c r="K63" s="40">
        <f t="shared" si="9"/>
        <v>37168.35</v>
      </c>
    </row>
    <row r="64" spans="1:84" x14ac:dyDescent="0.25">
      <c r="A64" t="s">
        <v>457</v>
      </c>
      <c r="B64" t="s">
        <v>205</v>
      </c>
      <c r="C64" s="13" t="s">
        <v>305</v>
      </c>
      <c r="D64" t="s">
        <v>203</v>
      </c>
      <c r="E64" s="40">
        <v>40000</v>
      </c>
      <c r="F64" s="40">
        <f t="shared" si="10"/>
        <v>1148</v>
      </c>
      <c r="G64" s="40">
        <v>442.65</v>
      </c>
      <c r="H64" s="40">
        <f>E64*0.0304</f>
        <v>1216</v>
      </c>
      <c r="I64" s="40">
        <v>25</v>
      </c>
      <c r="J64" s="40">
        <v>2831.65</v>
      </c>
      <c r="K64" s="40">
        <f t="shared" si="9"/>
        <v>37168.35</v>
      </c>
    </row>
    <row r="65" spans="1:11" x14ac:dyDescent="0.25">
      <c r="A65" t="s">
        <v>462</v>
      </c>
      <c r="B65" t="s">
        <v>336</v>
      </c>
      <c r="C65" s="13" t="s">
        <v>305</v>
      </c>
      <c r="D65" t="s">
        <v>203</v>
      </c>
      <c r="E65" s="40">
        <v>47000</v>
      </c>
      <c r="F65" s="40">
        <v>1348.9</v>
      </c>
      <c r="G65" s="40">
        <v>1430.6</v>
      </c>
      <c r="H65" s="40">
        <v>1428.8</v>
      </c>
      <c r="I65" s="40">
        <v>25</v>
      </c>
      <c r="J65" s="40">
        <v>4233.3</v>
      </c>
      <c r="K65" s="40">
        <f t="shared" si="9"/>
        <v>42766.7</v>
      </c>
    </row>
    <row r="66" spans="1:11" x14ac:dyDescent="0.25">
      <c r="A66" s="2" t="s">
        <v>12</v>
      </c>
      <c r="B66" s="2">
        <v>10</v>
      </c>
      <c r="C66" s="14"/>
      <c r="D66" s="2"/>
      <c r="E66" s="48">
        <f t="shared" ref="E66:K66" si="11">SUM(E56:E65)</f>
        <v>414350</v>
      </c>
      <c r="F66" s="48">
        <f t="shared" si="11"/>
        <v>11891.85</v>
      </c>
      <c r="G66" s="48">
        <f>SUM(G56:G65)</f>
        <v>7515.23</v>
      </c>
      <c r="H66" s="48">
        <f t="shared" si="11"/>
        <v>12596.24</v>
      </c>
      <c r="I66" s="48">
        <f t="shared" si="11"/>
        <v>22184.37</v>
      </c>
      <c r="J66" s="48">
        <f t="shared" si="11"/>
        <v>54187.69</v>
      </c>
      <c r="K66" s="48">
        <f t="shared" si="11"/>
        <v>360162.31</v>
      </c>
    </row>
    <row r="67" spans="1:11" s="11" customFormat="1" x14ac:dyDescent="0.25">
      <c r="A67" s="10"/>
      <c r="B67" s="10"/>
      <c r="C67" s="15"/>
      <c r="D67" s="10"/>
      <c r="E67" s="51"/>
      <c r="F67" s="51"/>
      <c r="G67" s="51"/>
      <c r="H67" s="51"/>
      <c r="I67" s="51"/>
      <c r="J67" s="51"/>
      <c r="K67" s="51"/>
    </row>
    <row r="68" spans="1:11" s="11" customFormat="1" x14ac:dyDescent="0.25">
      <c r="A68" s="10" t="s">
        <v>449</v>
      </c>
      <c r="B68" s="10"/>
      <c r="C68" s="15"/>
      <c r="D68" s="10"/>
      <c r="E68" s="51"/>
      <c r="F68" s="51"/>
      <c r="G68" s="51"/>
      <c r="H68" s="51"/>
      <c r="I68" s="51"/>
      <c r="J68" s="51"/>
      <c r="K68" s="51"/>
    </row>
    <row r="69" spans="1:11" s="11" customFormat="1" x14ac:dyDescent="0.25">
      <c r="A69" s="11" t="s">
        <v>450</v>
      </c>
      <c r="B69" s="11" t="s">
        <v>336</v>
      </c>
      <c r="C69" s="39" t="s">
        <v>306</v>
      </c>
      <c r="D69" s="11" t="s">
        <v>203</v>
      </c>
      <c r="E69" s="54">
        <v>47000</v>
      </c>
      <c r="F69" s="40">
        <v>1348.9</v>
      </c>
      <c r="G69" s="40">
        <v>1430.6</v>
      </c>
      <c r="H69" s="40">
        <v>1428.8</v>
      </c>
      <c r="I69" s="54">
        <v>25</v>
      </c>
      <c r="J69" s="40">
        <v>4233.3</v>
      </c>
      <c r="K69" s="40">
        <f>E69-J69</f>
        <v>42766.7</v>
      </c>
    </row>
    <row r="70" spans="1:11" s="11" customFormat="1" x14ac:dyDescent="0.25">
      <c r="A70" t="s">
        <v>458</v>
      </c>
      <c r="B70" t="s">
        <v>336</v>
      </c>
      <c r="C70" s="39" t="s">
        <v>305</v>
      </c>
      <c r="D70" s="11" t="s">
        <v>203</v>
      </c>
      <c r="E70" s="54">
        <v>47000</v>
      </c>
      <c r="F70" s="40">
        <v>1348.9</v>
      </c>
      <c r="G70" s="40">
        <v>1430.6</v>
      </c>
      <c r="H70" s="40">
        <v>1428.8</v>
      </c>
      <c r="I70" s="54">
        <v>25</v>
      </c>
      <c r="J70" s="40">
        <v>4233.3</v>
      </c>
      <c r="K70" s="40">
        <f>E70-J70</f>
        <v>42766.7</v>
      </c>
    </row>
    <row r="71" spans="1:11" s="10" customFormat="1" x14ac:dyDescent="0.25">
      <c r="A71" s="2" t="s">
        <v>424</v>
      </c>
      <c r="B71" s="2">
        <v>2</v>
      </c>
      <c r="C71" s="14"/>
      <c r="D71" s="2"/>
      <c r="E71" s="48">
        <f t="shared" ref="E71:J71" si="12">SUM(E69:E70)</f>
        <v>94000</v>
      </c>
      <c r="F71" s="48">
        <f>SUM(F69:F70)</f>
        <v>2697.8</v>
      </c>
      <c r="G71" s="48">
        <f>SUM(G69:G70)</f>
        <v>2861.2</v>
      </c>
      <c r="H71" s="48">
        <f t="shared" si="12"/>
        <v>2857.6</v>
      </c>
      <c r="I71" s="48">
        <f>SUM(I69:I70)</f>
        <v>50</v>
      </c>
      <c r="J71" s="48">
        <f t="shared" si="12"/>
        <v>8466.6</v>
      </c>
      <c r="K71" s="48">
        <f>SUM(K69:K70)</f>
        <v>85533.4</v>
      </c>
    </row>
    <row r="73" spans="1:11" ht="17.25" customHeight="1" x14ac:dyDescent="0.25">
      <c r="A73" s="4" t="s">
        <v>280</v>
      </c>
      <c r="B73" s="4"/>
      <c r="C73" s="16"/>
      <c r="D73" s="4"/>
      <c r="E73" s="52"/>
      <c r="F73" s="52"/>
      <c r="G73" s="52"/>
      <c r="H73" s="52"/>
      <c r="I73" s="52"/>
      <c r="J73" s="52"/>
      <c r="K73" s="52"/>
    </row>
    <row r="74" spans="1:11" x14ac:dyDescent="0.25">
      <c r="A74" t="s">
        <v>166</v>
      </c>
      <c r="B74" t="s">
        <v>336</v>
      </c>
      <c r="C74" s="13" t="s">
        <v>305</v>
      </c>
      <c r="D74" t="s">
        <v>203</v>
      </c>
      <c r="E74" s="40">
        <v>44000</v>
      </c>
      <c r="F74" s="40">
        <f>E74*0.0287</f>
        <v>1262.8</v>
      </c>
      <c r="G74" s="40">
        <v>1007.19</v>
      </c>
      <c r="H74" s="40">
        <f t="shared" ref="H74:H79" si="13">E74*0.0304</f>
        <v>1337.6</v>
      </c>
      <c r="I74" s="40">
        <v>4731.41</v>
      </c>
      <c r="J74" s="40">
        <v>8339</v>
      </c>
      <c r="K74" s="40">
        <f>E74-J74</f>
        <v>35661</v>
      </c>
    </row>
    <row r="75" spans="1:11" x14ac:dyDescent="0.25">
      <c r="A75" t="s">
        <v>168</v>
      </c>
      <c r="B75" t="s">
        <v>336</v>
      </c>
      <c r="C75" s="13" t="s">
        <v>306</v>
      </c>
      <c r="D75" t="s">
        <v>202</v>
      </c>
      <c r="E75" s="40">
        <v>45000</v>
      </c>
      <c r="F75" s="40">
        <f>E75*0.0287</f>
        <v>1291.5</v>
      </c>
      <c r="G75" s="40">
        <v>1148.33</v>
      </c>
      <c r="H75" s="40">
        <f t="shared" si="13"/>
        <v>1368</v>
      </c>
      <c r="I75" s="40">
        <v>175</v>
      </c>
      <c r="J75" s="40">
        <v>3982.83</v>
      </c>
      <c r="K75" s="40">
        <f t="shared" ref="K75:K77" si="14">E75-J75</f>
        <v>41017.17</v>
      </c>
    </row>
    <row r="76" spans="1:11" x14ac:dyDescent="0.25">
      <c r="A76" t="s">
        <v>169</v>
      </c>
      <c r="B76" t="s">
        <v>16</v>
      </c>
      <c r="C76" s="13" t="s">
        <v>305</v>
      </c>
      <c r="D76" t="s">
        <v>202</v>
      </c>
      <c r="E76" s="40">
        <v>89500</v>
      </c>
      <c r="F76" s="40">
        <f>E76*0.0287</f>
        <v>2568.65</v>
      </c>
      <c r="G76" s="40">
        <v>9635.51</v>
      </c>
      <c r="H76" s="40">
        <f t="shared" si="13"/>
        <v>2720.8</v>
      </c>
      <c r="I76" s="40">
        <v>1617.5</v>
      </c>
      <c r="J76" s="40">
        <v>16542.46</v>
      </c>
      <c r="K76" s="40">
        <f>E76-J76</f>
        <v>72957.539999999994</v>
      </c>
    </row>
    <row r="77" spans="1:11" x14ac:dyDescent="0.25">
      <c r="A77" s="5" t="s">
        <v>335</v>
      </c>
      <c r="B77" s="5" t="s">
        <v>336</v>
      </c>
      <c r="C77" s="13" t="s">
        <v>306</v>
      </c>
      <c r="D77" s="8" t="s">
        <v>203</v>
      </c>
      <c r="E77" s="40">
        <v>44000</v>
      </c>
      <c r="F77" s="40">
        <f>E77*0.0287</f>
        <v>1262.8</v>
      </c>
      <c r="G77" s="40">
        <v>1007.19</v>
      </c>
      <c r="H77" s="40">
        <f t="shared" si="13"/>
        <v>1337.6</v>
      </c>
      <c r="I77" s="40">
        <v>175</v>
      </c>
      <c r="J77" s="40">
        <v>3782.59</v>
      </c>
      <c r="K77" s="40">
        <f t="shared" si="14"/>
        <v>40217.410000000003</v>
      </c>
    </row>
    <row r="78" spans="1:11" x14ac:dyDescent="0.25">
      <c r="A78" s="5" t="s">
        <v>337</v>
      </c>
      <c r="B78" s="5" t="s">
        <v>336</v>
      </c>
      <c r="C78" s="13" t="s">
        <v>306</v>
      </c>
      <c r="D78" s="8" t="s">
        <v>203</v>
      </c>
      <c r="E78" s="40">
        <v>44000</v>
      </c>
      <c r="F78" s="40">
        <v>1262.8</v>
      </c>
      <c r="G78" s="40">
        <v>1007.19</v>
      </c>
      <c r="H78" s="40">
        <f t="shared" si="13"/>
        <v>1337.6</v>
      </c>
      <c r="I78" s="40">
        <v>175</v>
      </c>
      <c r="J78" s="40">
        <v>3782.59</v>
      </c>
      <c r="K78" s="40">
        <f>E78-J78</f>
        <v>40217.410000000003</v>
      </c>
    </row>
    <row r="79" spans="1:11" x14ac:dyDescent="0.25">
      <c r="A79" t="s">
        <v>459</v>
      </c>
      <c r="B79" t="s">
        <v>336</v>
      </c>
      <c r="C79" s="13" t="s">
        <v>306</v>
      </c>
      <c r="D79" s="8" t="s">
        <v>203</v>
      </c>
      <c r="E79" s="40">
        <v>47000</v>
      </c>
      <c r="F79" s="40">
        <v>1348.9</v>
      </c>
      <c r="G79" s="40">
        <v>1430.6</v>
      </c>
      <c r="H79" s="40">
        <f t="shared" si="13"/>
        <v>1428.8</v>
      </c>
      <c r="I79" s="40">
        <v>25</v>
      </c>
      <c r="J79" s="40">
        <v>4233.3</v>
      </c>
      <c r="K79" s="40">
        <f>E79-J79</f>
        <v>42766.7</v>
      </c>
    </row>
    <row r="80" spans="1:11" x14ac:dyDescent="0.25">
      <c r="A80" s="2" t="s">
        <v>12</v>
      </c>
      <c r="B80" s="2">
        <v>6</v>
      </c>
      <c r="C80" s="14"/>
      <c r="D80" s="2"/>
      <c r="E80" s="48">
        <f t="shared" ref="E80:J80" si="15">SUM(E74:E79)</f>
        <v>313500</v>
      </c>
      <c r="F80" s="48">
        <f t="shared" si="15"/>
        <v>8997.4500000000007</v>
      </c>
      <c r="G80" s="48">
        <f>SUM(G74:G79)</f>
        <v>15236.01</v>
      </c>
      <c r="H80" s="48">
        <f t="shared" si="15"/>
        <v>9530.4</v>
      </c>
      <c r="I80" s="48">
        <f t="shared" si="15"/>
        <v>6898.91</v>
      </c>
      <c r="J80" s="48">
        <f t="shared" si="15"/>
        <v>40662.769999999997</v>
      </c>
      <c r="K80" s="48">
        <f>SUM(K74:K79)</f>
        <v>272837.23</v>
      </c>
    </row>
    <row r="82" spans="1:11" x14ac:dyDescent="0.25">
      <c r="A82" s="4" t="s">
        <v>279</v>
      </c>
      <c r="B82" s="4"/>
      <c r="C82" s="16"/>
      <c r="D82" s="4"/>
      <c r="E82" s="52"/>
      <c r="F82" s="52"/>
      <c r="G82" s="52"/>
      <c r="H82" s="52"/>
      <c r="I82" s="52"/>
      <c r="J82" s="52"/>
      <c r="K82" s="52"/>
    </row>
    <row r="83" spans="1:11" x14ac:dyDescent="0.25">
      <c r="A83" s="5" t="s">
        <v>167</v>
      </c>
      <c r="B83" s="5" t="s">
        <v>90</v>
      </c>
      <c r="C83" s="13" t="s">
        <v>305</v>
      </c>
      <c r="D83" s="5" t="s">
        <v>203</v>
      </c>
      <c r="E83" s="38">
        <v>51000</v>
      </c>
      <c r="F83" s="38">
        <v>1463.7</v>
      </c>
      <c r="G83" s="22">
        <v>1995.14</v>
      </c>
      <c r="H83" s="23">
        <v>1550.4</v>
      </c>
      <c r="I83" s="23">
        <v>175</v>
      </c>
      <c r="J83" s="23">
        <v>5184.24</v>
      </c>
      <c r="K83" s="23">
        <f>E83-J83</f>
        <v>45815.76</v>
      </c>
    </row>
    <row r="84" spans="1:11" x14ac:dyDescent="0.25">
      <c r="A84" s="2" t="s">
        <v>12</v>
      </c>
      <c r="B84" s="2">
        <v>1</v>
      </c>
      <c r="C84" s="14"/>
      <c r="D84" s="2"/>
      <c r="E84" s="48">
        <f>E83</f>
        <v>51000</v>
      </c>
      <c r="F84" s="48">
        <f>+F83</f>
        <v>1463.7</v>
      </c>
      <c r="G84" s="48">
        <f>G83</f>
        <v>1995.14</v>
      </c>
      <c r="H84" s="48">
        <f>H83</f>
        <v>1550.4</v>
      </c>
      <c r="I84" s="48">
        <f>I83</f>
        <v>175</v>
      </c>
      <c r="J84" s="48">
        <f>J83</f>
        <v>5184.24</v>
      </c>
      <c r="K84" s="48">
        <f>K83</f>
        <v>45815.76</v>
      </c>
    </row>
    <row r="85" spans="1:11" x14ac:dyDescent="0.25">
      <c r="C85"/>
    </row>
    <row r="86" spans="1:11" x14ac:dyDescent="0.25">
      <c r="A86" s="64" t="s">
        <v>175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x14ac:dyDescent="0.25">
      <c r="A87" t="s">
        <v>259</v>
      </c>
      <c r="B87" s="7" t="s">
        <v>19</v>
      </c>
      <c r="C87" s="13" t="s">
        <v>305</v>
      </c>
      <c r="D87" t="s">
        <v>203</v>
      </c>
      <c r="E87" s="40">
        <v>27500</v>
      </c>
      <c r="F87" s="38">
        <f>E87*0.0287</f>
        <v>789.25</v>
      </c>
      <c r="G87" s="40">
        <v>0</v>
      </c>
      <c r="H87" s="40">
        <f>E87*0.0304</f>
        <v>836</v>
      </c>
      <c r="I87" s="40">
        <v>1175</v>
      </c>
      <c r="J87" s="40">
        <v>2800.25</v>
      </c>
      <c r="K87" s="40">
        <f>E87-J87</f>
        <v>24699.75</v>
      </c>
    </row>
    <row r="88" spans="1:11" x14ac:dyDescent="0.25">
      <c r="A88" t="s">
        <v>403</v>
      </c>
      <c r="B88" t="s">
        <v>428</v>
      </c>
      <c r="C88" s="13" t="s">
        <v>305</v>
      </c>
      <c r="D88" t="s">
        <v>378</v>
      </c>
      <c r="E88" s="40">
        <v>76000</v>
      </c>
      <c r="F88" s="40">
        <f>E88*0.0287</f>
        <v>2181.1999999999998</v>
      </c>
      <c r="G88" s="40">
        <v>6497.56</v>
      </c>
      <c r="H88" s="40">
        <f>E88*0.0304</f>
        <v>2310.4</v>
      </c>
      <c r="I88" s="40">
        <v>25</v>
      </c>
      <c r="J88" s="40">
        <v>11014.16</v>
      </c>
      <c r="K88" s="40">
        <f>E88-J88</f>
        <v>64985.84</v>
      </c>
    </row>
    <row r="89" spans="1:11" x14ac:dyDescent="0.25">
      <c r="A89" s="24" t="s">
        <v>12</v>
      </c>
      <c r="B89" s="24">
        <v>2</v>
      </c>
      <c r="C89" s="25"/>
      <c r="D89" s="24"/>
      <c r="E89" s="47">
        <f t="shared" ref="E89:J89" si="16">SUM(E87:E88)</f>
        <v>103500</v>
      </c>
      <c r="F89" s="47">
        <f t="shared" si="16"/>
        <v>2970.45</v>
      </c>
      <c r="G89" s="47">
        <f>SUM(G87:G88)</f>
        <v>6497.56</v>
      </c>
      <c r="H89" s="47">
        <f t="shared" si="16"/>
        <v>3146.4</v>
      </c>
      <c r="I89" s="47">
        <f>SUM(I87:I88)</f>
        <v>1200</v>
      </c>
      <c r="J89" s="47">
        <f t="shared" si="16"/>
        <v>13814.41</v>
      </c>
      <c r="K89" s="47">
        <f>SUM(K87:K88)</f>
        <v>89685.59</v>
      </c>
    </row>
    <row r="90" spans="1:11" x14ac:dyDescent="0.25">
      <c r="A90" s="1"/>
      <c r="B90" s="1"/>
      <c r="C90" s="16"/>
      <c r="D90" s="1"/>
      <c r="E90" s="53"/>
      <c r="F90" s="53"/>
      <c r="G90" s="53"/>
      <c r="H90" s="53"/>
      <c r="I90" s="53"/>
      <c r="J90" s="53"/>
      <c r="K90" s="53"/>
    </row>
    <row r="91" spans="1:11" x14ac:dyDescent="0.25">
      <c r="A91" s="64" t="s">
        <v>373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x14ac:dyDescent="0.25">
      <c r="A92" t="s">
        <v>454</v>
      </c>
      <c r="B92" t="s">
        <v>316</v>
      </c>
      <c r="C92" s="13" t="s">
        <v>305</v>
      </c>
      <c r="D92" t="s">
        <v>202</v>
      </c>
      <c r="E92" s="40">
        <v>45000</v>
      </c>
      <c r="F92" s="40">
        <f>E92*0.0287</f>
        <v>1291.5</v>
      </c>
      <c r="G92" s="40">
        <v>675.09</v>
      </c>
      <c r="H92" s="40">
        <v>1368</v>
      </c>
      <c r="I92" s="40">
        <v>3299.9</v>
      </c>
      <c r="J92" s="40">
        <v>6634.49</v>
      </c>
      <c r="K92" s="40">
        <f>E92-J92</f>
        <v>38365.51</v>
      </c>
    </row>
    <row r="93" spans="1:11" x14ac:dyDescent="0.25">
      <c r="A93" t="s">
        <v>49</v>
      </c>
      <c r="B93" t="s">
        <v>316</v>
      </c>
      <c r="C93" s="13" t="s">
        <v>305</v>
      </c>
      <c r="D93" t="s">
        <v>202</v>
      </c>
      <c r="E93" s="40">
        <v>76000</v>
      </c>
      <c r="F93" s="40">
        <f>E93*0.0287</f>
        <v>2181.1999999999998</v>
      </c>
      <c r="G93" s="40">
        <v>6497.56</v>
      </c>
      <c r="H93" s="40">
        <v>2310.4</v>
      </c>
      <c r="I93" s="40">
        <v>145</v>
      </c>
      <c r="J93" s="40">
        <v>11134.16</v>
      </c>
      <c r="K93" s="40">
        <f>E93-J93</f>
        <v>64865.84</v>
      </c>
    </row>
    <row r="94" spans="1:11" x14ac:dyDescent="0.25">
      <c r="A94" s="24" t="s">
        <v>12</v>
      </c>
      <c r="B94" s="24">
        <v>2</v>
      </c>
      <c r="C94" s="25"/>
      <c r="D94" s="24"/>
      <c r="E94" s="47">
        <f t="shared" ref="E94:J94" si="17">SUM(E92:E93)</f>
        <v>121000</v>
      </c>
      <c r="F94" s="47">
        <f t="shared" si="17"/>
        <v>3472.7</v>
      </c>
      <c r="G94" s="47">
        <f>SUM(G92:G93)</f>
        <v>7172.65</v>
      </c>
      <c r="H94" s="47">
        <f t="shared" si="17"/>
        <v>3678.4</v>
      </c>
      <c r="I94" s="47">
        <f t="shared" si="17"/>
        <v>3444.9</v>
      </c>
      <c r="J94" s="47">
        <f t="shared" si="17"/>
        <v>17768.650000000001</v>
      </c>
      <c r="K94" s="47">
        <f>SUM(K92:K93)</f>
        <v>103231.35</v>
      </c>
    </row>
    <row r="96" spans="1:11" x14ac:dyDescent="0.25">
      <c r="A96" s="64" t="s">
        <v>281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1:11" x14ac:dyDescent="0.25">
      <c r="A97" t="s">
        <v>24</v>
      </c>
      <c r="B97" t="s">
        <v>237</v>
      </c>
      <c r="C97" s="13" t="s">
        <v>305</v>
      </c>
      <c r="D97" t="s">
        <v>202</v>
      </c>
      <c r="E97" s="40">
        <v>89500</v>
      </c>
      <c r="F97" s="40">
        <v>2568.65</v>
      </c>
      <c r="G97" s="40">
        <v>9241.14</v>
      </c>
      <c r="H97" s="40">
        <f>E97*0.0304</f>
        <v>2720.8</v>
      </c>
      <c r="I97" s="40">
        <v>15439.89</v>
      </c>
      <c r="J97" s="40">
        <v>29970.48</v>
      </c>
      <c r="K97" s="40">
        <f>E97-J97</f>
        <v>59529.52</v>
      </c>
    </row>
    <row r="98" spans="1:11" x14ac:dyDescent="0.25">
      <c r="A98" t="s">
        <v>197</v>
      </c>
      <c r="B98" t="s">
        <v>90</v>
      </c>
      <c r="C98" s="13" t="s">
        <v>305</v>
      </c>
      <c r="D98" t="s">
        <v>203</v>
      </c>
      <c r="E98" s="40">
        <v>66000</v>
      </c>
      <c r="F98" s="40">
        <v>1894.2</v>
      </c>
      <c r="G98" s="40">
        <v>4615.76</v>
      </c>
      <c r="H98" s="40">
        <f>E98*0.0304</f>
        <v>2006.4</v>
      </c>
      <c r="I98" s="40">
        <v>4108.5600000000004</v>
      </c>
      <c r="J98" s="40">
        <v>12624.92</v>
      </c>
      <c r="K98" s="40">
        <f>E98-J98</f>
        <v>53375.08</v>
      </c>
    </row>
    <row r="99" spans="1:11" x14ac:dyDescent="0.25">
      <c r="A99" s="5" t="s">
        <v>252</v>
      </c>
      <c r="B99" s="5" t="s">
        <v>272</v>
      </c>
      <c r="C99" s="13" t="s">
        <v>305</v>
      </c>
      <c r="D99" s="8" t="s">
        <v>203</v>
      </c>
      <c r="E99" s="40">
        <v>44000</v>
      </c>
      <c r="F99" s="40">
        <v>1262.8</v>
      </c>
      <c r="G99" s="40">
        <v>1007.19</v>
      </c>
      <c r="H99" s="40">
        <f>E99*0.0304</f>
        <v>1337.6</v>
      </c>
      <c r="I99" s="40">
        <v>1375</v>
      </c>
      <c r="J99" s="40">
        <v>4982.59</v>
      </c>
      <c r="K99" s="40">
        <f>E99-J99</f>
        <v>39017.410000000003</v>
      </c>
    </row>
    <row r="100" spans="1:11" s="11" customFormat="1" x14ac:dyDescent="0.25">
      <c r="A100" s="11" t="s">
        <v>402</v>
      </c>
      <c r="B100" s="11" t="s">
        <v>431</v>
      </c>
      <c r="C100" s="39" t="s">
        <v>305</v>
      </c>
      <c r="D100" s="11" t="s">
        <v>202</v>
      </c>
      <c r="E100" s="54">
        <v>56000</v>
      </c>
      <c r="F100" s="54">
        <v>1607.2</v>
      </c>
      <c r="G100" s="40">
        <v>2733.96</v>
      </c>
      <c r="H100" s="54">
        <v>1702.4</v>
      </c>
      <c r="I100" s="40">
        <v>2295</v>
      </c>
      <c r="J100" s="40">
        <v>8338.56</v>
      </c>
      <c r="K100" s="40">
        <f>E100-J100</f>
        <v>47661.440000000002</v>
      </c>
    </row>
    <row r="101" spans="1:11" s="11" customFormat="1" x14ac:dyDescent="0.25">
      <c r="A101" s="11" t="s">
        <v>463</v>
      </c>
      <c r="B101" s="11" t="s">
        <v>464</v>
      </c>
      <c r="C101" s="39" t="s">
        <v>305</v>
      </c>
      <c r="D101" s="11" t="s">
        <v>465</v>
      </c>
      <c r="E101" s="54">
        <v>65000</v>
      </c>
      <c r="F101" s="54">
        <v>1865.5</v>
      </c>
      <c r="G101" s="40">
        <v>4427.58</v>
      </c>
      <c r="H101" s="54">
        <v>1976</v>
      </c>
      <c r="I101" s="40">
        <v>25</v>
      </c>
      <c r="J101" s="40">
        <v>8294.08</v>
      </c>
      <c r="K101" s="40">
        <f>E101-J101</f>
        <v>56705.919999999998</v>
      </c>
    </row>
    <row r="102" spans="1:11" x14ac:dyDescent="0.25">
      <c r="A102" s="24" t="s">
        <v>12</v>
      </c>
      <c r="B102" s="24">
        <v>5</v>
      </c>
      <c r="C102" s="25"/>
      <c r="D102" s="24"/>
      <c r="E102" s="47">
        <f t="shared" ref="E102:K102" si="18">SUM(E97:E101)</f>
        <v>320500</v>
      </c>
      <c r="F102" s="47">
        <f>SUM(F97:F101)</f>
        <v>9198.35</v>
      </c>
      <c r="G102" s="47">
        <f>SUM(G97:G101)</f>
        <v>22025.63</v>
      </c>
      <c r="H102" s="47">
        <f t="shared" si="18"/>
        <v>9743.2000000000007</v>
      </c>
      <c r="I102" s="47">
        <f t="shared" si="18"/>
        <v>23243.45</v>
      </c>
      <c r="J102" s="47">
        <f t="shared" si="18"/>
        <v>64210.63</v>
      </c>
      <c r="K102" s="47">
        <f t="shared" si="18"/>
        <v>256289.37</v>
      </c>
    </row>
    <row r="104" spans="1:11" x14ac:dyDescent="0.25">
      <c r="A104" s="64" t="s">
        <v>282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1:11" x14ac:dyDescent="0.25">
      <c r="A105" t="s">
        <v>23</v>
      </c>
      <c r="B105" s="12" t="s">
        <v>389</v>
      </c>
      <c r="C105" s="13" t="s">
        <v>305</v>
      </c>
      <c r="D105" t="s">
        <v>202</v>
      </c>
      <c r="E105" s="40">
        <v>89500</v>
      </c>
      <c r="F105" s="40">
        <f>E105*0.0287</f>
        <v>2568.65</v>
      </c>
      <c r="G105" s="40">
        <v>9241.14</v>
      </c>
      <c r="H105" s="40">
        <f>E105*0.0304</f>
        <v>2720.8</v>
      </c>
      <c r="I105" s="40">
        <v>17440.32</v>
      </c>
      <c r="J105" s="40">
        <v>31970.91</v>
      </c>
      <c r="K105" s="40">
        <f>E105-J105</f>
        <v>57529.09</v>
      </c>
    </row>
    <row r="106" spans="1:11" x14ac:dyDescent="0.25">
      <c r="A106" s="24" t="s">
        <v>12</v>
      </c>
      <c r="B106" s="24">
        <v>1</v>
      </c>
      <c r="C106" s="25"/>
      <c r="D106" s="24"/>
      <c r="E106" s="47">
        <f>SUM(E105)</f>
        <v>89500</v>
      </c>
      <c r="F106" s="47">
        <f>SUM(F105)</f>
        <v>2568.65</v>
      </c>
      <c r="G106" s="47">
        <f>SUM(G105)</f>
        <v>9241.14</v>
      </c>
      <c r="H106" s="47">
        <f>SUM(H105)</f>
        <v>2720.8</v>
      </c>
      <c r="I106" s="47">
        <f>I105</f>
        <v>17440.32</v>
      </c>
      <c r="J106" s="47">
        <f>SUM(J105)</f>
        <v>31970.91</v>
      </c>
      <c r="K106" s="47">
        <f>SUM(K105)</f>
        <v>57529.09</v>
      </c>
    </row>
    <row r="108" spans="1:11" x14ac:dyDescent="0.25">
      <c r="A108" s="64" t="s">
        <v>283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1:11" x14ac:dyDescent="0.25">
      <c r="A109" t="s">
        <v>196</v>
      </c>
      <c r="B109" t="s">
        <v>95</v>
      </c>
      <c r="C109" s="13" t="s">
        <v>305</v>
      </c>
      <c r="D109" t="s">
        <v>203</v>
      </c>
      <c r="E109" s="40">
        <v>76000</v>
      </c>
      <c r="F109" s="40">
        <f>E109*0.0287</f>
        <v>2181.1999999999998</v>
      </c>
      <c r="G109" s="40">
        <v>6497.56</v>
      </c>
      <c r="H109" s="40">
        <v>2310.4</v>
      </c>
      <c r="I109" s="40">
        <v>13528.45</v>
      </c>
      <c r="J109" s="40">
        <v>24517.61</v>
      </c>
      <c r="K109" s="40">
        <f>E109-J109</f>
        <v>51482.39</v>
      </c>
    </row>
    <row r="110" spans="1:11" x14ac:dyDescent="0.25">
      <c r="A110" t="s">
        <v>113</v>
      </c>
      <c r="B110" t="s">
        <v>272</v>
      </c>
      <c r="C110" s="13" t="s">
        <v>305</v>
      </c>
      <c r="D110" t="s">
        <v>202</v>
      </c>
      <c r="E110" s="40">
        <v>44000</v>
      </c>
      <c r="F110" s="40">
        <f>E110*0.0287</f>
        <v>1262.8</v>
      </c>
      <c r="G110" s="40">
        <v>1007.19</v>
      </c>
      <c r="H110" s="40">
        <v>1337.6</v>
      </c>
      <c r="I110" s="40">
        <v>3345</v>
      </c>
      <c r="J110" s="40">
        <v>6952.59</v>
      </c>
      <c r="K110" s="40">
        <f>E110-J110</f>
        <v>37047.410000000003</v>
      </c>
    </row>
    <row r="111" spans="1:11" x14ac:dyDescent="0.25">
      <c r="A111" t="s">
        <v>332</v>
      </c>
      <c r="B111" t="s">
        <v>95</v>
      </c>
      <c r="C111" s="13" t="s">
        <v>305</v>
      </c>
      <c r="D111" t="s">
        <v>202</v>
      </c>
      <c r="E111" s="40">
        <v>56000</v>
      </c>
      <c r="F111" s="40">
        <v>1607.2</v>
      </c>
      <c r="G111" s="40">
        <v>2733.96</v>
      </c>
      <c r="H111" s="40">
        <v>1702.4</v>
      </c>
      <c r="I111" s="40">
        <v>12590.98</v>
      </c>
      <c r="J111" s="40">
        <v>18634.54</v>
      </c>
      <c r="K111" s="40">
        <f>E111-J111</f>
        <v>37365.46</v>
      </c>
    </row>
    <row r="112" spans="1:11" x14ac:dyDescent="0.25">
      <c r="A112" s="24" t="s">
        <v>12</v>
      </c>
      <c r="B112" s="24">
        <v>3</v>
      </c>
      <c r="C112" s="25"/>
      <c r="D112" s="24"/>
      <c r="E112" s="47">
        <f>E109+E110+E111</f>
        <v>176000</v>
      </c>
      <c r="F112" s="47">
        <f>SUM(F109:F111)</f>
        <v>5051.2</v>
      </c>
      <c r="G112" s="47">
        <f>SUM(G108:G110)+G111</f>
        <v>10238.709999999999</v>
      </c>
      <c r="H112" s="47">
        <f>SUM(H108:H110)+H111</f>
        <v>5350.4</v>
      </c>
      <c r="I112" s="47">
        <f>SUM(I108:I110)+I111</f>
        <v>29464.43</v>
      </c>
      <c r="J112" s="47">
        <f>SUM(J108:J110)+J111</f>
        <v>50104.74</v>
      </c>
      <c r="K112" s="47">
        <f>SUM(K108:K110)+K111</f>
        <v>125895.26</v>
      </c>
    </row>
    <row r="113" spans="1:11" x14ac:dyDescent="0.25">
      <c r="A113" s="1"/>
      <c r="B113" s="1"/>
      <c r="C113" s="16"/>
      <c r="D113" s="1"/>
      <c r="E113" s="49"/>
      <c r="F113" s="49"/>
      <c r="G113" s="49"/>
      <c r="H113" s="49"/>
      <c r="I113" s="49"/>
      <c r="J113" s="49"/>
      <c r="K113" s="49"/>
    </row>
    <row r="114" spans="1:11" x14ac:dyDescent="0.25">
      <c r="A114" s="64" t="s">
        <v>286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1:11" x14ac:dyDescent="0.25">
      <c r="A115" t="s">
        <v>206</v>
      </c>
      <c r="B115" t="s">
        <v>58</v>
      </c>
      <c r="C115" s="13" t="s">
        <v>305</v>
      </c>
      <c r="D115" t="s">
        <v>203</v>
      </c>
      <c r="E115" s="40">
        <v>19800</v>
      </c>
      <c r="F115" s="40">
        <f>E115*0.0287</f>
        <v>568.26</v>
      </c>
      <c r="G115" s="40">
        <v>0</v>
      </c>
      <c r="H115" s="40">
        <f>E115*0.0304</f>
        <v>601.91999999999996</v>
      </c>
      <c r="I115" s="40">
        <v>175</v>
      </c>
      <c r="J115" s="40">
        <f>F115+G115+H115+I115</f>
        <v>1345.18</v>
      </c>
      <c r="K115" s="40">
        <f>E115-J115</f>
        <v>18454.82</v>
      </c>
    </row>
    <row r="116" spans="1:11" x14ac:dyDescent="0.25">
      <c r="A116" t="s">
        <v>472</v>
      </c>
      <c r="B116" t="s">
        <v>471</v>
      </c>
      <c r="C116" s="13" t="s">
        <v>306</v>
      </c>
      <c r="D116" t="s">
        <v>203</v>
      </c>
      <c r="E116" s="40">
        <v>50000</v>
      </c>
      <c r="F116" s="40">
        <f>E116*0.0287</f>
        <v>1435</v>
      </c>
      <c r="G116" s="40">
        <v>1854</v>
      </c>
      <c r="H116" s="40">
        <v>1520</v>
      </c>
      <c r="I116" s="40">
        <v>2925</v>
      </c>
      <c r="J116" s="40">
        <v>7734</v>
      </c>
      <c r="K116" s="40">
        <f>E116-J116</f>
        <v>42266</v>
      </c>
    </row>
    <row r="117" spans="1:11" x14ac:dyDescent="0.25">
      <c r="A117" s="11" t="s">
        <v>287</v>
      </c>
      <c r="B117" s="11" t="s">
        <v>58</v>
      </c>
      <c r="C117" s="39" t="s">
        <v>305</v>
      </c>
      <c r="D117" s="11" t="s">
        <v>203</v>
      </c>
      <c r="E117" s="54">
        <v>25000</v>
      </c>
      <c r="F117" s="54">
        <f>E117*0.0287</f>
        <v>717.5</v>
      </c>
      <c r="G117" s="54">
        <v>0</v>
      </c>
      <c r="H117" s="54">
        <f>E117*0.0304</f>
        <v>760</v>
      </c>
      <c r="I117" s="40">
        <v>5175</v>
      </c>
      <c r="J117" s="54">
        <v>6652.5</v>
      </c>
      <c r="K117" s="40">
        <f>E117-J117</f>
        <v>18347.5</v>
      </c>
    </row>
    <row r="118" spans="1:11" x14ac:dyDescent="0.25">
      <c r="A118" t="s">
        <v>239</v>
      </c>
      <c r="B118" t="s">
        <v>14</v>
      </c>
      <c r="C118" s="39" t="s">
        <v>306</v>
      </c>
      <c r="D118" s="11" t="s">
        <v>203</v>
      </c>
      <c r="E118" s="40">
        <v>35000</v>
      </c>
      <c r="F118" s="40">
        <v>1004.5</v>
      </c>
      <c r="G118" s="40">
        <v>0</v>
      </c>
      <c r="H118" s="40">
        <v>1064</v>
      </c>
      <c r="I118" s="40">
        <v>175</v>
      </c>
      <c r="J118" s="40">
        <v>2243.5</v>
      </c>
      <c r="K118" s="40">
        <f>E118-J118</f>
        <v>32756.5</v>
      </c>
    </row>
    <row r="119" spans="1:11" x14ac:dyDescent="0.25">
      <c r="A119" t="s">
        <v>470</v>
      </c>
      <c r="B119" t="s">
        <v>205</v>
      </c>
      <c r="C119" s="39" t="s">
        <v>305</v>
      </c>
      <c r="D119" s="11" t="s">
        <v>203</v>
      </c>
      <c r="E119" s="40">
        <v>35000</v>
      </c>
      <c r="F119" s="40">
        <f>E119*0.0287</f>
        <v>1004.5</v>
      </c>
      <c r="G119" s="40">
        <v>0</v>
      </c>
      <c r="H119" s="40">
        <v>1064</v>
      </c>
      <c r="I119" s="40">
        <v>6028.2</v>
      </c>
      <c r="J119" s="40">
        <v>8096.7</v>
      </c>
      <c r="K119" s="40">
        <f>E119-J119</f>
        <v>26903.3</v>
      </c>
    </row>
    <row r="120" spans="1:11" x14ac:dyDescent="0.25">
      <c r="A120" s="24" t="s">
        <v>12</v>
      </c>
      <c r="B120" s="24">
        <v>5</v>
      </c>
      <c r="C120" s="25"/>
      <c r="D120" s="24"/>
      <c r="E120" s="47">
        <f t="shared" ref="E120:K120" si="19">SUM(E115:E119)</f>
        <v>164800</v>
      </c>
      <c r="F120" s="47">
        <f t="shared" si="19"/>
        <v>4729.76</v>
      </c>
      <c r="G120" s="47">
        <f>SUM(G115:G119)</f>
        <v>1854</v>
      </c>
      <c r="H120" s="47">
        <f t="shared" si="19"/>
        <v>5009.92</v>
      </c>
      <c r="I120" s="47">
        <f t="shared" si="19"/>
        <v>14478.2</v>
      </c>
      <c r="J120" s="47">
        <f t="shared" si="19"/>
        <v>26071.88</v>
      </c>
      <c r="K120" s="47">
        <f t="shared" si="19"/>
        <v>138728.12</v>
      </c>
    </row>
    <row r="121" spans="1:11" s="12" customFormat="1" x14ac:dyDescent="0.25">
      <c r="A121" s="1"/>
      <c r="B121" s="1"/>
      <c r="C121" s="16"/>
      <c r="D121" s="1"/>
      <c r="E121" s="53"/>
      <c r="F121" s="53"/>
      <c r="G121" s="53"/>
      <c r="H121" s="53"/>
      <c r="I121" s="53"/>
      <c r="J121" s="53"/>
      <c r="K121" s="53"/>
    </row>
    <row r="122" spans="1:11" x14ac:dyDescent="0.25">
      <c r="A122" s="66" t="s">
        <v>50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</row>
    <row r="123" spans="1:11" x14ac:dyDescent="0.25">
      <c r="A123" t="s">
        <v>51</v>
      </c>
      <c r="B123" t="s">
        <v>52</v>
      </c>
      <c r="C123" s="13" t="s">
        <v>305</v>
      </c>
      <c r="D123" t="s">
        <v>203</v>
      </c>
      <c r="E123" s="40">
        <v>23000</v>
      </c>
      <c r="F123" s="40">
        <f t="shared" ref="F123:F129" si="20">E123*0.0287</f>
        <v>660.1</v>
      </c>
      <c r="G123" s="40">
        <v>0</v>
      </c>
      <c r="H123" s="40">
        <v>699.2</v>
      </c>
      <c r="I123" s="40">
        <v>1794.4</v>
      </c>
      <c r="J123" s="40">
        <v>3153.7</v>
      </c>
      <c r="K123" s="40">
        <f>E123-J123</f>
        <v>19846.3</v>
      </c>
    </row>
    <row r="124" spans="1:11" x14ac:dyDescent="0.25">
      <c r="A124" t="s">
        <v>41</v>
      </c>
      <c r="B124" t="s">
        <v>42</v>
      </c>
      <c r="C124" s="13" t="s">
        <v>306</v>
      </c>
      <c r="D124" t="s">
        <v>202</v>
      </c>
      <c r="E124" s="40">
        <v>24150</v>
      </c>
      <c r="F124" s="40">
        <f t="shared" si="20"/>
        <v>693.11</v>
      </c>
      <c r="G124" s="40">
        <v>0</v>
      </c>
      <c r="H124" s="40">
        <f>E124*0.0304</f>
        <v>734.16</v>
      </c>
      <c r="I124" s="40">
        <v>225</v>
      </c>
      <c r="J124" s="40">
        <v>1652.27</v>
      </c>
      <c r="K124" s="40">
        <f t="shared" ref="K124:K129" si="21">E124-J124</f>
        <v>22497.73</v>
      </c>
    </row>
    <row r="125" spans="1:11" x14ac:dyDescent="0.25">
      <c r="A125" t="s">
        <v>53</v>
      </c>
      <c r="B125" t="s">
        <v>54</v>
      </c>
      <c r="C125" s="13" t="s">
        <v>306</v>
      </c>
      <c r="D125" t="s">
        <v>202</v>
      </c>
      <c r="E125" s="40">
        <v>23100</v>
      </c>
      <c r="F125" s="40">
        <f t="shared" si="20"/>
        <v>662.97</v>
      </c>
      <c r="G125" s="40">
        <v>0</v>
      </c>
      <c r="H125" s="40">
        <f>E125*0.0304</f>
        <v>702.24</v>
      </c>
      <c r="I125" s="40">
        <v>8623.2800000000007</v>
      </c>
      <c r="J125" s="40">
        <v>9988.49</v>
      </c>
      <c r="K125" s="40">
        <f t="shared" si="21"/>
        <v>13111.51</v>
      </c>
    </row>
    <row r="126" spans="1:11" s="1" customFormat="1" x14ac:dyDescent="0.25">
      <c r="A126" t="s">
        <v>55</v>
      </c>
      <c r="B126" t="s">
        <v>412</v>
      </c>
      <c r="C126" s="13" t="s">
        <v>305</v>
      </c>
      <c r="D126" t="s">
        <v>203</v>
      </c>
      <c r="E126" s="40">
        <v>25000</v>
      </c>
      <c r="F126" s="40">
        <f t="shared" si="20"/>
        <v>717.5</v>
      </c>
      <c r="G126" s="40">
        <v>0</v>
      </c>
      <c r="H126" s="40">
        <f>E126*0.0304</f>
        <v>760</v>
      </c>
      <c r="I126" s="40">
        <v>275</v>
      </c>
      <c r="J126" s="40">
        <v>1752.5</v>
      </c>
      <c r="K126" s="40">
        <f>E126-J126</f>
        <v>23247.5</v>
      </c>
    </row>
    <row r="127" spans="1:11" x14ac:dyDescent="0.25">
      <c r="A127" t="s">
        <v>56</v>
      </c>
      <c r="B127" t="s">
        <v>57</v>
      </c>
      <c r="C127" s="13" t="s">
        <v>305</v>
      </c>
      <c r="D127" t="s">
        <v>203</v>
      </c>
      <c r="E127" s="40">
        <v>18700</v>
      </c>
      <c r="F127" s="40">
        <f t="shared" si="20"/>
        <v>536.69000000000005</v>
      </c>
      <c r="G127" s="40">
        <v>0</v>
      </c>
      <c r="H127" s="40">
        <f>E127*0.0304</f>
        <v>568.48</v>
      </c>
      <c r="I127" s="40">
        <v>125</v>
      </c>
      <c r="J127" s="40">
        <v>1230.17</v>
      </c>
      <c r="K127" s="40">
        <f t="shared" si="21"/>
        <v>17469.830000000002</v>
      </c>
    </row>
    <row r="128" spans="1:11" x14ac:dyDescent="0.25">
      <c r="A128" t="s">
        <v>288</v>
      </c>
      <c r="B128" t="s">
        <v>54</v>
      </c>
      <c r="C128" s="13" t="s">
        <v>306</v>
      </c>
      <c r="D128" t="s">
        <v>203</v>
      </c>
      <c r="E128" s="40">
        <v>23000</v>
      </c>
      <c r="F128" s="40">
        <f t="shared" si="20"/>
        <v>660.1</v>
      </c>
      <c r="G128" s="40">
        <v>0</v>
      </c>
      <c r="H128" s="40">
        <f>E128*0.0304</f>
        <v>699.2</v>
      </c>
      <c r="I128" s="40">
        <v>3583.28</v>
      </c>
      <c r="J128" s="40">
        <v>4942.58</v>
      </c>
      <c r="K128" s="40">
        <f t="shared" si="21"/>
        <v>18057.419999999998</v>
      </c>
    </row>
    <row r="129" spans="1:11" x14ac:dyDescent="0.25">
      <c r="A129" t="s">
        <v>383</v>
      </c>
      <c r="B129" t="s">
        <v>205</v>
      </c>
      <c r="C129" s="13" t="s">
        <v>305</v>
      </c>
      <c r="D129" t="s">
        <v>202</v>
      </c>
      <c r="E129" s="40">
        <v>25000</v>
      </c>
      <c r="F129" s="40">
        <f t="shared" si="20"/>
        <v>717.5</v>
      </c>
      <c r="G129" s="40">
        <v>0</v>
      </c>
      <c r="H129" s="40">
        <v>760</v>
      </c>
      <c r="I129" s="40">
        <v>6891.35</v>
      </c>
      <c r="J129" s="40">
        <v>8368.85</v>
      </c>
      <c r="K129" s="40">
        <f t="shared" si="21"/>
        <v>16631.150000000001</v>
      </c>
    </row>
    <row r="130" spans="1:11" x14ac:dyDescent="0.25">
      <c r="A130" s="2" t="s">
        <v>12</v>
      </c>
      <c r="B130" s="2">
        <v>7</v>
      </c>
      <c r="C130" s="14"/>
      <c r="D130" s="2"/>
      <c r="E130" s="48">
        <f t="shared" ref="E130:K130" si="22">SUM(E123:E129)</f>
        <v>161950</v>
      </c>
      <c r="F130" s="48">
        <f t="shared" si="22"/>
        <v>4647.97</v>
      </c>
      <c r="G130" s="48">
        <f t="shared" si="22"/>
        <v>0</v>
      </c>
      <c r="H130" s="48">
        <f t="shared" si="22"/>
        <v>4923.28</v>
      </c>
      <c r="I130" s="48">
        <f t="shared" si="22"/>
        <v>21517.31</v>
      </c>
      <c r="J130" s="48">
        <f t="shared" si="22"/>
        <v>31088.560000000001</v>
      </c>
      <c r="K130" s="48">
        <f t="shared" si="22"/>
        <v>130861.44</v>
      </c>
    </row>
    <row r="131" spans="1:11" s="11" customFormat="1" x14ac:dyDescent="0.25">
      <c r="A131" s="1"/>
      <c r="B131" s="1"/>
      <c r="C131" s="16"/>
      <c r="D131" s="1"/>
      <c r="E131" s="49"/>
      <c r="F131" s="49"/>
      <c r="G131" s="49"/>
      <c r="H131" s="49"/>
      <c r="I131" s="49"/>
      <c r="J131" s="49"/>
      <c r="K131" s="49"/>
    </row>
    <row r="132" spans="1:11" x14ac:dyDescent="0.25">
      <c r="A132" s="65" t="s">
        <v>368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x14ac:dyDescent="0.25">
      <c r="A133" t="s">
        <v>317</v>
      </c>
      <c r="B133" t="s">
        <v>16</v>
      </c>
      <c r="C133" s="13" t="s">
        <v>305</v>
      </c>
      <c r="D133" t="s">
        <v>202</v>
      </c>
      <c r="E133" s="40">
        <v>50000</v>
      </c>
      <c r="F133" s="40">
        <v>1435</v>
      </c>
      <c r="G133" s="40">
        <v>1617.38</v>
      </c>
      <c r="H133" s="40">
        <v>1520</v>
      </c>
      <c r="I133" s="40">
        <v>1702.45</v>
      </c>
      <c r="J133" s="40">
        <v>6274.83</v>
      </c>
      <c r="K133" s="40">
        <f>E133-J133</f>
        <v>43725.17</v>
      </c>
    </row>
    <row r="134" spans="1:11" x14ac:dyDescent="0.25">
      <c r="A134" s="11" t="s">
        <v>455</v>
      </c>
      <c r="B134" s="11" t="s">
        <v>413</v>
      </c>
      <c r="C134" s="13" t="s">
        <v>305</v>
      </c>
      <c r="D134" t="s">
        <v>202</v>
      </c>
      <c r="E134" s="40">
        <v>36500</v>
      </c>
      <c r="F134" s="40">
        <f>E134*0.0287</f>
        <v>1047.55</v>
      </c>
      <c r="G134" s="40">
        <v>0</v>
      </c>
      <c r="H134" s="40">
        <f>E134*0.0304</f>
        <v>1109.5999999999999</v>
      </c>
      <c r="I134" s="40">
        <v>3370</v>
      </c>
      <c r="J134" s="40">
        <v>5527.15</v>
      </c>
      <c r="K134" s="40">
        <f>E134-J134</f>
        <v>30972.85</v>
      </c>
    </row>
    <row r="135" spans="1:11" x14ac:dyDescent="0.25">
      <c r="A135" t="s">
        <v>59</v>
      </c>
      <c r="B135" t="s">
        <v>249</v>
      </c>
      <c r="C135" s="13" t="s">
        <v>306</v>
      </c>
      <c r="D135" t="s">
        <v>203</v>
      </c>
      <c r="E135" s="40">
        <v>24500</v>
      </c>
      <c r="F135" s="40">
        <v>703.15</v>
      </c>
      <c r="G135" s="40">
        <v>0</v>
      </c>
      <c r="H135" s="40">
        <v>744.8</v>
      </c>
      <c r="I135" s="62">
        <v>275</v>
      </c>
      <c r="J135" s="40">
        <v>1722.95</v>
      </c>
      <c r="K135" s="40">
        <f>E135-J135</f>
        <v>22777.05</v>
      </c>
    </row>
    <row r="136" spans="1:11" x14ac:dyDescent="0.25">
      <c r="A136" s="24" t="s">
        <v>12</v>
      </c>
      <c r="B136" s="24">
        <v>3</v>
      </c>
      <c r="C136" s="25"/>
      <c r="D136" s="24"/>
      <c r="E136" s="47">
        <f t="shared" ref="E136:K136" si="23">SUM(E133:E135)</f>
        <v>111000</v>
      </c>
      <c r="F136" s="47">
        <f t="shared" si="23"/>
        <v>3185.7</v>
      </c>
      <c r="G136" s="47">
        <f>SUM(G133:G135)</f>
        <v>1617.38</v>
      </c>
      <c r="H136" s="47">
        <f t="shared" si="23"/>
        <v>3374.4</v>
      </c>
      <c r="I136" s="47">
        <f t="shared" si="23"/>
        <v>5347.45</v>
      </c>
      <c r="J136" s="47">
        <f t="shared" si="23"/>
        <v>13524.93</v>
      </c>
      <c r="K136" s="47">
        <f t="shared" si="23"/>
        <v>97475.07</v>
      </c>
    </row>
    <row r="137" spans="1:11" s="11" customFormat="1" x14ac:dyDescent="0.25">
      <c r="C137" s="39"/>
      <c r="E137" s="54"/>
      <c r="F137" s="54"/>
      <c r="G137" s="54"/>
      <c r="H137" s="54"/>
      <c r="I137" s="54"/>
      <c r="J137" s="54"/>
      <c r="K137" s="54"/>
    </row>
    <row r="138" spans="1:11" x14ac:dyDescent="0.25">
      <c r="A138" s="64" t="s">
        <v>380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1" x14ac:dyDescent="0.25">
      <c r="A139" t="s">
        <v>61</v>
      </c>
      <c r="B139" t="s">
        <v>60</v>
      </c>
      <c r="C139" s="13" t="s">
        <v>305</v>
      </c>
      <c r="D139" t="s">
        <v>203</v>
      </c>
      <c r="E139" s="40">
        <v>20000</v>
      </c>
      <c r="F139" s="40">
        <f t="shared" ref="F139:F151" si="24">E139*0.0287</f>
        <v>574</v>
      </c>
      <c r="G139" s="40">
        <v>0</v>
      </c>
      <c r="H139" s="40">
        <v>608</v>
      </c>
      <c r="I139" s="40">
        <v>1200</v>
      </c>
      <c r="J139" s="61">
        <v>2382</v>
      </c>
      <c r="K139" s="40">
        <f t="shared" ref="K139:K148" si="25">E139-J139</f>
        <v>17618</v>
      </c>
    </row>
    <row r="140" spans="1:11" x14ac:dyDescent="0.25">
      <c r="A140" t="s">
        <v>62</v>
      </c>
      <c r="B140" t="s">
        <v>76</v>
      </c>
      <c r="C140" s="13" t="s">
        <v>306</v>
      </c>
      <c r="D140" t="s">
        <v>203</v>
      </c>
      <c r="E140" s="40">
        <v>25000</v>
      </c>
      <c r="F140" s="40">
        <f t="shared" si="24"/>
        <v>717.5</v>
      </c>
      <c r="G140" s="40">
        <v>0</v>
      </c>
      <c r="H140" s="40">
        <v>760</v>
      </c>
      <c r="I140" s="40">
        <v>1365</v>
      </c>
      <c r="J140" s="61">
        <v>2842.5</v>
      </c>
      <c r="K140" s="40">
        <f t="shared" si="25"/>
        <v>22157.5</v>
      </c>
    </row>
    <row r="141" spans="1:11" x14ac:dyDescent="0.25">
      <c r="A141" t="s">
        <v>63</v>
      </c>
      <c r="B141" t="s">
        <v>60</v>
      </c>
      <c r="C141" s="13" t="s">
        <v>305</v>
      </c>
      <c r="D141" t="s">
        <v>202</v>
      </c>
      <c r="E141" s="40">
        <v>20000</v>
      </c>
      <c r="F141" s="40">
        <f t="shared" si="24"/>
        <v>574</v>
      </c>
      <c r="G141" s="40">
        <v>0</v>
      </c>
      <c r="H141" s="40">
        <v>608</v>
      </c>
      <c r="I141" s="40">
        <v>3488.56</v>
      </c>
      <c r="J141" s="61">
        <v>4670.5600000000004</v>
      </c>
      <c r="K141" s="40">
        <f t="shared" si="25"/>
        <v>15329.44</v>
      </c>
    </row>
    <row r="142" spans="1:11" x14ac:dyDescent="0.25">
      <c r="A142" t="s">
        <v>256</v>
      </c>
      <c r="B142" s="7" t="s">
        <v>60</v>
      </c>
      <c r="C142" s="13" t="s">
        <v>305</v>
      </c>
      <c r="D142" s="9" t="s">
        <v>203</v>
      </c>
      <c r="E142" s="40">
        <v>20000</v>
      </c>
      <c r="F142" s="40">
        <f t="shared" si="24"/>
        <v>574</v>
      </c>
      <c r="G142" s="40">
        <v>0</v>
      </c>
      <c r="H142" s="40">
        <v>608</v>
      </c>
      <c r="I142" s="40">
        <v>2093.44</v>
      </c>
      <c r="J142" s="61">
        <v>3275.44</v>
      </c>
      <c r="K142" s="40">
        <f t="shared" si="25"/>
        <v>16724.560000000001</v>
      </c>
    </row>
    <row r="143" spans="1:11" x14ac:dyDescent="0.25">
      <c r="A143" t="s">
        <v>260</v>
      </c>
      <c r="B143" s="7" t="s">
        <v>76</v>
      </c>
      <c r="C143" s="13" t="s">
        <v>306</v>
      </c>
      <c r="D143" s="9" t="s">
        <v>203</v>
      </c>
      <c r="E143" s="40">
        <v>23000</v>
      </c>
      <c r="F143" s="40">
        <f t="shared" si="24"/>
        <v>660.1</v>
      </c>
      <c r="G143" s="40">
        <v>0</v>
      </c>
      <c r="H143" s="40">
        <v>699.2</v>
      </c>
      <c r="I143" s="40">
        <v>275</v>
      </c>
      <c r="J143" s="61">
        <v>1634.3</v>
      </c>
      <c r="K143" s="40">
        <f t="shared" si="25"/>
        <v>21365.7</v>
      </c>
    </row>
    <row r="144" spans="1:11" x14ac:dyDescent="0.25">
      <c r="A144" t="s">
        <v>274</v>
      </c>
      <c r="B144" s="7" t="s">
        <v>432</v>
      </c>
      <c r="C144" s="13" t="s">
        <v>306</v>
      </c>
      <c r="D144" s="9" t="s">
        <v>203</v>
      </c>
      <c r="E144" s="40">
        <v>32000</v>
      </c>
      <c r="F144" s="40">
        <f t="shared" si="24"/>
        <v>918.4</v>
      </c>
      <c r="G144" s="40">
        <v>0</v>
      </c>
      <c r="H144" s="40">
        <v>972.8</v>
      </c>
      <c r="I144" s="40">
        <v>175</v>
      </c>
      <c r="J144" s="61">
        <v>2066.1999999999998</v>
      </c>
      <c r="K144" s="40">
        <f t="shared" si="25"/>
        <v>29933.8</v>
      </c>
    </row>
    <row r="145" spans="1:11" x14ac:dyDescent="0.25">
      <c r="A145" t="s">
        <v>64</v>
      </c>
      <c r="B145" t="s">
        <v>65</v>
      </c>
      <c r="C145" s="13" t="s">
        <v>305</v>
      </c>
      <c r="D145" t="s">
        <v>202</v>
      </c>
      <c r="E145" s="40">
        <v>55000</v>
      </c>
      <c r="F145" s="40">
        <f t="shared" si="24"/>
        <v>1578.5</v>
      </c>
      <c r="G145" s="40">
        <v>2559.6799999999998</v>
      </c>
      <c r="H145" s="40">
        <v>1672</v>
      </c>
      <c r="I145" s="40">
        <v>275</v>
      </c>
      <c r="J145" s="61">
        <v>6085.18</v>
      </c>
      <c r="K145" s="40">
        <f t="shared" si="25"/>
        <v>48914.82</v>
      </c>
    </row>
    <row r="146" spans="1:11" x14ac:dyDescent="0.25">
      <c r="A146" t="s">
        <v>66</v>
      </c>
      <c r="B146" t="s">
        <v>67</v>
      </c>
      <c r="C146" s="13" t="s">
        <v>306</v>
      </c>
      <c r="D146" t="s">
        <v>203</v>
      </c>
      <c r="E146" s="40">
        <v>20000</v>
      </c>
      <c r="F146" s="40">
        <f t="shared" si="24"/>
        <v>574</v>
      </c>
      <c r="G146" s="40">
        <v>0</v>
      </c>
      <c r="H146" s="40">
        <v>608</v>
      </c>
      <c r="I146" s="40">
        <v>4507.99</v>
      </c>
      <c r="J146" s="61">
        <v>5689.99</v>
      </c>
      <c r="K146" s="40">
        <f>E146-J146</f>
        <v>14310.01</v>
      </c>
    </row>
    <row r="147" spans="1:11" x14ac:dyDescent="0.25">
      <c r="A147" t="s">
        <v>180</v>
      </c>
      <c r="B147" t="s">
        <v>19</v>
      </c>
      <c r="C147" s="13" t="s">
        <v>305</v>
      </c>
      <c r="D147" t="s">
        <v>203</v>
      </c>
      <c r="E147" s="40">
        <v>27000</v>
      </c>
      <c r="F147" s="40">
        <f t="shared" ref="F147" si="26">E147*0.0287</f>
        <v>774.9</v>
      </c>
      <c r="G147" s="40">
        <v>0</v>
      </c>
      <c r="H147" s="40">
        <v>820.8</v>
      </c>
      <c r="I147" s="40">
        <v>125</v>
      </c>
      <c r="J147" s="61">
        <v>1720.7</v>
      </c>
      <c r="K147" s="40">
        <f t="shared" ref="K147" si="27">E147-J147</f>
        <v>25279.3</v>
      </c>
    </row>
    <row r="148" spans="1:11" x14ac:dyDescent="0.25">
      <c r="A148" t="s">
        <v>179</v>
      </c>
      <c r="B148" t="s">
        <v>178</v>
      </c>
      <c r="C148" s="13" t="s">
        <v>306</v>
      </c>
      <c r="D148" t="s">
        <v>203</v>
      </c>
      <c r="E148" s="40">
        <v>26250</v>
      </c>
      <c r="F148" s="40">
        <f t="shared" si="24"/>
        <v>753.38</v>
      </c>
      <c r="G148" s="40">
        <v>0</v>
      </c>
      <c r="H148" s="40">
        <v>798</v>
      </c>
      <c r="I148" s="40">
        <v>5683.86</v>
      </c>
      <c r="J148" s="61">
        <v>7235.24</v>
      </c>
      <c r="K148" s="40">
        <f t="shared" si="25"/>
        <v>19014.759999999998</v>
      </c>
    </row>
    <row r="149" spans="1:11" x14ac:dyDescent="0.25">
      <c r="A149" t="s">
        <v>275</v>
      </c>
      <c r="B149" t="s">
        <v>67</v>
      </c>
      <c r="C149" s="13" t="s">
        <v>306</v>
      </c>
      <c r="D149" t="s">
        <v>203</v>
      </c>
      <c r="E149" s="40">
        <v>20000</v>
      </c>
      <c r="F149" s="40">
        <f t="shared" si="24"/>
        <v>574</v>
      </c>
      <c r="G149" s="40">
        <v>0</v>
      </c>
      <c r="H149" s="40">
        <v>608</v>
      </c>
      <c r="I149" s="40">
        <v>9406.44</v>
      </c>
      <c r="J149" s="61">
        <v>10588.44</v>
      </c>
      <c r="K149" s="40">
        <f>E149-J149</f>
        <v>9411.56</v>
      </c>
    </row>
    <row r="150" spans="1:11" x14ac:dyDescent="0.25">
      <c r="A150" t="s">
        <v>68</v>
      </c>
      <c r="B150" t="s">
        <v>19</v>
      </c>
      <c r="C150" s="13" t="s">
        <v>305</v>
      </c>
      <c r="D150" t="s">
        <v>202</v>
      </c>
      <c r="E150" s="40">
        <v>26250</v>
      </c>
      <c r="F150" s="40">
        <f t="shared" si="24"/>
        <v>753.38</v>
      </c>
      <c r="G150" s="40">
        <v>0</v>
      </c>
      <c r="H150" s="40">
        <v>798</v>
      </c>
      <c r="I150" s="40">
        <v>295</v>
      </c>
      <c r="J150" s="61">
        <v>1846.38</v>
      </c>
      <c r="K150" s="40">
        <f t="shared" ref="K150:K157" si="28">E150-J150</f>
        <v>24403.62</v>
      </c>
    </row>
    <row r="151" spans="1:11" x14ac:dyDescent="0.25">
      <c r="A151" t="s">
        <v>69</v>
      </c>
      <c r="B151" t="s">
        <v>60</v>
      </c>
      <c r="C151" s="13" t="s">
        <v>305</v>
      </c>
      <c r="D151" t="s">
        <v>202</v>
      </c>
      <c r="E151" s="40">
        <v>20000</v>
      </c>
      <c r="F151" s="40">
        <f t="shared" si="24"/>
        <v>574</v>
      </c>
      <c r="G151" s="40">
        <v>0</v>
      </c>
      <c r="H151" s="40">
        <v>608</v>
      </c>
      <c r="I151" s="40">
        <v>125</v>
      </c>
      <c r="J151" s="61">
        <v>1307</v>
      </c>
      <c r="K151" s="40">
        <f t="shared" si="28"/>
        <v>18693</v>
      </c>
    </row>
    <row r="152" spans="1:11" x14ac:dyDescent="0.25">
      <c r="A152" t="s">
        <v>318</v>
      </c>
      <c r="B152" t="s">
        <v>60</v>
      </c>
      <c r="C152" s="13" t="s">
        <v>305</v>
      </c>
      <c r="D152" t="s">
        <v>202</v>
      </c>
      <c r="E152" s="40">
        <v>20000</v>
      </c>
      <c r="F152" s="40">
        <v>574</v>
      </c>
      <c r="G152" s="40">
        <v>0</v>
      </c>
      <c r="H152" s="40">
        <v>608</v>
      </c>
      <c r="I152" s="40">
        <v>275</v>
      </c>
      <c r="J152" s="61">
        <v>1457</v>
      </c>
      <c r="K152" s="40">
        <f t="shared" si="28"/>
        <v>18543</v>
      </c>
    </row>
    <row r="153" spans="1:11" x14ac:dyDescent="0.25">
      <c r="A153" t="s">
        <v>70</v>
      </c>
      <c r="B153" t="s">
        <v>71</v>
      </c>
      <c r="C153" s="13" t="s">
        <v>306</v>
      </c>
      <c r="D153" t="s">
        <v>202</v>
      </c>
      <c r="E153" s="40">
        <v>23467.5</v>
      </c>
      <c r="F153" s="40">
        <v>673.52</v>
      </c>
      <c r="G153" s="40">
        <v>0</v>
      </c>
      <c r="H153" s="40">
        <v>713.41</v>
      </c>
      <c r="I153" s="40">
        <v>250</v>
      </c>
      <c r="J153" s="61">
        <v>1636.93</v>
      </c>
      <c r="K153" s="40">
        <f t="shared" si="28"/>
        <v>21830.57</v>
      </c>
    </row>
    <row r="154" spans="1:11" x14ac:dyDescent="0.25">
      <c r="A154" s="11" t="s">
        <v>72</v>
      </c>
      <c r="B154" s="11" t="s">
        <v>107</v>
      </c>
      <c r="C154" s="13" t="s">
        <v>305</v>
      </c>
      <c r="D154" t="s">
        <v>203</v>
      </c>
      <c r="E154" s="40">
        <v>23500</v>
      </c>
      <c r="F154" s="40">
        <v>674.45</v>
      </c>
      <c r="G154" s="40">
        <v>0</v>
      </c>
      <c r="H154" s="40">
        <v>714.4</v>
      </c>
      <c r="I154" s="40">
        <v>275</v>
      </c>
      <c r="J154" s="61">
        <v>1663.85</v>
      </c>
      <c r="K154" s="40">
        <f t="shared" si="28"/>
        <v>21836.15</v>
      </c>
    </row>
    <row r="155" spans="1:11" x14ac:dyDescent="0.25">
      <c r="A155" t="s">
        <v>74</v>
      </c>
      <c r="B155" t="s">
        <v>60</v>
      </c>
      <c r="C155" s="13" t="s">
        <v>305</v>
      </c>
      <c r="D155" t="s">
        <v>203</v>
      </c>
      <c r="E155" s="40">
        <v>20000</v>
      </c>
      <c r="F155" s="40">
        <f t="shared" ref="F155:F158" si="29">E155*0.0287</f>
        <v>574</v>
      </c>
      <c r="G155" s="40">
        <v>0</v>
      </c>
      <c r="H155" s="40">
        <v>608</v>
      </c>
      <c r="I155" s="40">
        <v>3452.45</v>
      </c>
      <c r="J155" s="61">
        <v>4634.45</v>
      </c>
      <c r="K155" s="40">
        <f t="shared" si="28"/>
        <v>15365.55</v>
      </c>
    </row>
    <row r="156" spans="1:11" x14ac:dyDescent="0.25">
      <c r="A156" t="s">
        <v>75</v>
      </c>
      <c r="B156" t="s">
        <v>76</v>
      </c>
      <c r="C156" s="13" t="s">
        <v>306</v>
      </c>
      <c r="D156" t="s">
        <v>203</v>
      </c>
      <c r="E156" s="40">
        <v>23000</v>
      </c>
      <c r="F156" s="40">
        <f t="shared" si="29"/>
        <v>660.1</v>
      </c>
      <c r="G156" s="40">
        <v>0</v>
      </c>
      <c r="H156" s="40">
        <v>699.2</v>
      </c>
      <c r="I156" s="40">
        <v>275</v>
      </c>
      <c r="J156" s="61">
        <v>1634.3</v>
      </c>
      <c r="K156" s="40">
        <f t="shared" si="28"/>
        <v>21365.7</v>
      </c>
    </row>
    <row r="157" spans="1:11" x14ac:dyDescent="0.25">
      <c r="A157" t="s">
        <v>414</v>
      </c>
      <c r="B157" t="s">
        <v>453</v>
      </c>
      <c r="C157" s="13" t="s">
        <v>306</v>
      </c>
      <c r="D157" s="6" t="s">
        <v>203</v>
      </c>
      <c r="E157" s="40">
        <v>40000</v>
      </c>
      <c r="F157" s="40">
        <f t="shared" si="29"/>
        <v>1148</v>
      </c>
      <c r="G157" s="40">
        <v>442.65</v>
      </c>
      <c r="H157" s="40">
        <v>1216</v>
      </c>
      <c r="I157" s="40">
        <v>355</v>
      </c>
      <c r="J157" s="61">
        <v>3161.65</v>
      </c>
      <c r="K157" s="40">
        <f t="shared" si="28"/>
        <v>36838.35</v>
      </c>
    </row>
    <row r="158" spans="1:11" x14ac:dyDescent="0.25">
      <c r="A158" t="s">
        <v>241</v>
      </c>
      <c r="B158" t="s">
        <v>240</v>
      </c>
      <c r="C158" s="13" t="s">
        <v>306</v>
      </c>
      <c r="D158" s="6" t="s">
        <v>203</v>
      </c>
      <c r="E158" s="40">
        <v>20000</v>
      </c>
      <c r="F158" s="40">
        <f t="shared" si="29"/>
        <v>574</v>
      </c>
      <c r="G158" s="40">
        <v>0</v>
      </c>
      <c r="H158" s="40">
        <v>608</v>
      </c>
      <c r="I158" s="40">
        <v>5821.95</v>
      </c>
      <c r="J158" s="61">
        <v>7003.95</v>
      </c>
      <c r="K158" s="40">
        <f t="shared" ref="K158" si="30">E158-J158</f>
        <v>12996.05</v>
      </c>
    </row>
    <row r="159" spans="1:11" x14ac:dyDescent="0.25">
      <c r="A159" s="5" t="s">
        <v>251</v>
      </c>
      <c r="B159" s="5" t="s">
        <v>60</v>
      </c>
      <c r="C159" s="13" t="s">
        <v>305</v>
      </c>
      <c r="D159" s="8" t="s">
        <v>203</v>
      </c>
      <c r="E159" s="61">
        <v>20000</v>
      </c>
      <c r="F159" s="61">
        <v>574</v>
      </c>
      <c r="G159" s="61">
        <v>0</v>
      </c>
      <c r="H159" s="40">
        <v>608</v>
      </c>
      <c r="I159" s="61">
        <v>5781.84</v>
      </c>
      <c r="J159" s="61">
        <v>6963.84</v>
      </c>
      <c r="K159" s="61">
        <v>13036.16</v>
      </c>
    </row>
    <row r="160" spans="1:11" x14ac:dyDescent="0.25">
      <c r="A160" t="s">
        <v>216</v>
      </c>
      <c r="B160" t="s">
        <v>67</v>
      </c>
      <c r="C160" s="13" t="s">
        <v>306</v>
      </c>
      <c r="D160" t="s">
        <v>203</v>
      </c>
      <c r="E160" s="61">
        <v>20000</v>
      </c>
      <c r="F160" s="61">
        <v>574</v>
      </c>
      <c r="G160" s="61">
        <v>0</v>
      </c>
      <c r="H160" s="40">
        <v>608</v>
      </c>
      <c r="I160" s="61">
        <v>4085.69</v>
      </c>
      <c r="J160" s="61">
        <v>5267.69</v>
      </c>
      <c r="K160" s="61">
        <v>14732.31</v>
      </c>
    </row>
    <row r="161" spans="1:61" x14ac:dyDescent="0.25">
      <c r="A161" t="s">
        <v>198</v>
      </c>
      <c r="B161" t="s">
        <v>76</v>
      </c>
      <c r="C161" s="13" t="s">
        <v>306</v>
      </c>
      <c r="D161" t="s">
        <v>203</v>
      </c>
      <c r="E161" s="61">
        <v>23000</v>
      </c>
      <c r="F161" s="61">
        <v>660.1</v>
      </c>
      <c r="G161" s="61">
        <v>0</v>
      </c>
      <c r="H161" s="40">
        <v>699.2</v>
      </c>
      <c r="I161" s="61">
        <v>7602.82</v>
      </c>
      <c r="J161" s="61">
        <v>8962.1200000000008</v>
      </c>
      <c r="K161" s="61">
        <v>14037.88</v>
      </c>
    </row>
    <row r="162" spans="1:61" x14ac:dyDescent="0.25">
      <c r="A162" t="s">
        <v>215</v>
      </c>
      <c r="B162" t="s">
        <v>76</v>
      </c>
      <c r="C162" s="13" t="s">
        <v>306</v>
      </c>
      <c r="D162" t="s">
        <v>203</v>
      </c>
      <c r="E162" s="61">
        <v>23000</v>
      </c>
      <c r="F162" s="61">
        <v>660.1</v>
      </c>
      <c r="G162" s="61">
        <v>0</v>
      </c>
      <c r="H162" s="40">
        <v>699.2</v>
      </c>
      <c r="I162" s="61">
        <v>1435</v>
      </c>
      <c r="J162" s="61">
        <v>2794.3</v>
      </c>
      <c r="K162" s="61">
        <v>20205.7</v>
      </c>
    </row>
    <row r="163" spans="1:61" s="11" customFormat="1" x14ac:dyDescent="0.25">
      <c r="A163" t="s">
        <v>73</v>
      </c>
      <c r="B163" t="s">
        <v>60</v>
      </c>
      <c r="C163" s="13" t="s">
        <v>305</v>
      </c>
      <c r="D163" t="s">
        <v>202</v>
      </c>
      <c r="E163" s="61">
        <v>20000</v>
      </c>
      <c r="F163" s="61">
        <v>574</v>
      </c>
      <c r="G163" s="61">
        <v>0</v>
      </c>
      <c r="H163" s="40">
        <v>608</v>
      </c>
      <c r="I163" s="61">
        <v>2333.64</v>
      </c>
      <c r="J163" s="61">
        <v>3515.64</v>
      </c>
      <c r="K163" s="61">
        <v>16484.36</v>
      </c>
    </row>
    <row r="164" spans="1:61" x14ac:dyDescent="0.25">
      <c r="A164" t="s">
        <v>319</v>
      </c>
      <c r="B164" t="s">
        <v>212</v>
      </c>
      <c r="C164" s="13" t="s">
        <v>306</v>
      </c>
      <c r="D164" t="s">
        <v>203</v>
      </c>
      <c r="E164" s="61">
        <v>47000</v>
      </c>
      <c r="F164" s="61">
        <v>1348.9</v>
      </c>
      <c r="G164" s="61">
        <v>1430.6</v>
      </c>
      <c r="H164" s="40">
        <v>1428.8</v>
      </c>
      <c r="I164" s="61">
        <v>925</v>
      </c>
      <c r="J164" s="61">
        <v>5133.3</v>
      </c>
      <c r="K164" s="61">
        <v>41866.699999999997</v>
      </c>
    </row>
    <row r="165" spans="1:61" x14ac:dyDescent="0.25">
      <c r="A165" t="s">
        <v>356</v>
      </c>
      <c r="B165" t="s">
        <v>76</v>
      </c>
      <c r="C165" s="13" t="s">
        <v>306</v>
      </c>
      <c r="D165" s="6" t="s">
        <v>203</v>
      </c>
      <c r="E165" s="61">
        <v>36000</v>
      </c>
      <c r="F165" s="61">
        <v>1033.2</v>
      </c>
      <c r="G165" s="61">
        <v>0</v>
      </c>
      <c r="H165" s="40">
        <v>1094.4000000000001</v>
      </c>
      <c r="I165" s="61">
        <v>175</v>
      </c>
      <c r="J165" s="61">
        <v>2302.6</v>
      </c>
      <c r="K165" s="61">
        <v>33697.4</v>
      </c>
    </row>
    <row r="166" spans="1:61" x14ac:dyDescent="0.25">
      <c r="A166" t="s">
        <v>357</v>
      </c>
      <c r="B166" t="s">
        <v>71</v>
      </c>
      <c r="C166" s="13" t="s">
        <v>306</v>
      </c>
      <c r="D166" t="s">
        <v>203</v>
      </c>
      <c r="E166" s="61">
        <v>23000</v>
      </c>
      <c r="F166" s="61">
        <v>660.1</v>
      </c>
      <c r="G166" s="61">
        <v>0</v>
      </c>
      <c r="H166" s="40">
        <v>699.2</v>
      </c>
      <c r="I166" s="61">
        <v>175</v>
      </c>
      <c r="J166" s="61">
        <v>1534.3</v>
      </c>
      <c r="K166" s="61">
        <v>21465.7</v>
      </c>
    </row>
    <row r="167" spans="1:61" x14ac:dyDescent="0.25">
      <c r="A167" t="s">
        <v>370</v>
      </c>
      <c r="B167" t="s">
        <v>76</v>
      </c>
      <c r="C167" s="13" t="s">
        <v>306</v>
      </c>
      <c r="D167" t="s">
        <v>203</v>
      </c>
      <c r="E167" s="61">
        <v>25000</v>
      </c>
      <c r="F167" s="61">
        <v>717.5</v>
      </c>
      <c r="G167" s="61">
        <v>0</v>
      </c>
      <c r="H167" s="40">
        <v>760</v>
      </c>
      <c r="I167" s="61">
        <v>25</v>
      </c>
      <c r="J167" s="61">
        <v>1502.5</v>
      </c>
      <c r="K167" s="61">
        <v>23497.5</v>
      </c>
    </row>
    <row r="168" spans="1:61" x14ac:dyDescent="0.25">
      <c r="A168" s="12" t="s">
        <v>461</v>
      </c>
      <c r="B168" t="s">
        <v>128</v>
      </c>
      <c r="C168" s="13" t="s">
        <v>305</v>
      </c>
      <c r="D168" t="s">
        <v>203</v>
      </c>
      <c r="E168" s="61">
        <v>26000</v>
      </c>
      <c r="F168" s="61">
        <v>746.2</v>
      </c>
      <c r="G168" s="61">
        <v>0</v>
      </c>
      <c r="H168" s="40">
        <v>790.4</v>
      </c>
      <c r="I168" s="61">
        <v>3295.31</v>
      </c>
      <c r="J168" s="61">
        <v>4831.91</v>
      </c>
      <c r="K168" s="61">
        <v>21168.09</v>
      </c>
    </row>
    <row r="169" spans="1:61" x14ac:dyDescent="0.25">
      <c r="A169" t="s">
        <v>404</v>
      </c>
      <c r="B169" t="s">
        <v>405</v>
      </c>
      <c r="C169" s="13" t="s">
        <v>306</v>
      </c>
      <c r="D169" t="s">
        <v>203</v>
      </c>
      <c r="E169" s="61">
        <v>25000</v>
      </c>
      <c r="F169" s="61">
        <v>717.5</v>
      </c>
      <c r="G169" s="61">
        <v>0</v>
      </c>
      <c r="H169" s="40">
        <v>760</v>
      </c>
      <c r="I169" s="61">
        <v>25</v>
      </c>
      <c r="J169" s="61">
        <v>1502.5</v>
      </c>
      <c r="K169" s="61">
        <v>23497.5</v>
      </c>
    </row>
    <row r="170" spans="1:61" s="27" customFormat="1" x14ac:dyDescent="0.25">
      <c r="A170" t="s">
        <v>406</v>
      </c>
      <c r="B170" t="s">
        <v>76</v>
      </c>
      <c r="C170" s="13" t="s">
        <v>306</v>
      </c>
      <c r="D170" t="s">
        <v>203</v>
      </c>
      <c r="E170" s="61">
        <v>25000</v>
      </c>
      <c r="F170" s="61">
        <v>717.5</v>
      </c>
      <c r="G170" s="61">
        <v>0</v>
      </c>
      <c r="H170" s="40">
        <v>760</v>
      </c>
      <c r="I170" s="61">
        <v>25</v>
      </c>
      <c r="J170" s="61">
        <v>1502.5</v>
      </c>
      <c r="K170" s="61">
        <v>23497.5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</row>
    <row r="171" spans="1:61" x14ac:dyDescent="0.25">
      <c r="A171" t="s">
        <v>309</v>
      </c>
      <c r="B171" t="s">
        <v>60</v>
      </c>
      <c r="C171" s="13" t="s">
        <v>305</v>
      </c>
      <c r="D171" t="s">
        <v>203</v>
      </c>
      <c r="E171" s="61">
        <v>20000</v>
      </c>
      <c r="F171" s="61">
        <v>574</v>
      </c>
      <c r="G171" s="61">
        <v>0</v>
      </c>
      <c r="H171" s="40">
        <v>608</v>
      </c>
      <c r="I171" s="61">
        <v>2020</v>
      </c>
      <c r="J171" s="61">
        <v>3202</v>
      </c>
      <c r="K171" s="61">
        <v>16798</v>
      </c>
    </row>
    <row r="172" spans="1:61" x14ac:dyDescent="0.25">
      <c r="A172" t="s">
        <v>444</v>
      </c>
      <c r="B172" t="s">
        <v>76</v>
      </c>
      <c r="C172" s="13" t="s">
        <v>306</v>
      </c>
      <c r="D172" t="s">
        <v>203</v>
      </c>
      <c r="E172" s="61">
        <v>25000</v>
      </c>
      <c r="F172" s="61">
        <v>717.5</v>
      </c>
      <c r="G172" s="61">
        <v>0</v>
      </c>
      <c r="H172" s="40">
        <v>760</v>
      </c>
      <c r="I172" s="61">
        <v>1025</v>
      </c>
      <c r="J172" s="61">
        <v>2502.5</v>
      </c>
      <c r="K172" s="61">
        <v>22497.5</v>
      </c>
    </row>
    <row r="173" spans="1:61" x14ac:dyDescent="0.25">
      <c r="A173" t="s">
        <v>445</v>
      </c>
      <c r="B173" t="s">
        <v>191</v>
      </c>
      <c r="C173" s="13" t="s">
        <v>306</v>
      </c>
      <c r="D173" t="s">
        <v>203</v>
      </c>
      <c r="E173" s="61">
        <v>25000</v>
      </c>
      <c r="F173" s="61">
        <v>717.5</v>
      </c>
      <c r="G173" s="61">
        <v>0</v>
      </c>
      <c r="H173" s="40">
        <v>760</v>
      </c>
      <c r="I173" s="61">
        <v>25</v>
      </c>
      <c r="J173" s="61">
        <v>1502.5</v>
      </c>
      <c r="K173" s="61">
        <v>23497.5</v>
      </c>
    </row>
    <row r="174" spans="1:61" x14ac:dyDescent="0.25">
      <c r="A174" t="s">
        <v>473</v>
      </c>
      <c r="B174" t="s">
        <v>60</v>
      </c>
      <c r="C174" s="13" t="s">
        <v>305</v>
      </c>
      <c r="D174" t="s">
        <v>203</v>
      </c>
      <c r="E174" s="61">
        <v>20000</v>
      </c>
      <c r="F174" s="61">
        <v>574</v>
      </c>
      <c r="G174" s="61">
        <v>0</v>
      </c>
      <c r="H174" s="40">
        <v>608</v>
      </c>
      <c r="I174" s="61">
        <v>1025</v>
      </c>
      <c r="J174" s="61">
        <v>2207</v>
      </c>
      <c r="K174" s="61">
        <v>17793</v>
      </c>
    </row>
    <row r="175" spans="1:61" x14ac:dyDescent="0.25">
      <c r="A175" t="s">
        <v>474</v>
      </c>
      <c r="B175" t="s">
        <v>60</v>
      </c>
      <c r="C175" s="13" t="s">
        <v>305</v>
      </c>
      <c r="D175" t="s">
        <v>203</v>
      </c>
      <c r="E175" s="61">
        <v>20000</v>
      </c>
      <c r="F175" s="61">
        <v>574</v>
      </c>
      <c r="G175" s="61">
        <v>0</v>
      </c>
      <c r="H175" s="40">
        <v>608</v>
      </c>
      <c r="I175" s="61">
        <v>2025</v>
      </c>
      <c r="J175" s="61">
        <v>3207</v>
      </c>
      <c r="K175" s="61">
        <v>16793</v>
      </c>
    </row>
    <row r="176" spans="1:61" x14ac:dyDescent="0.25">
      <c r="A176" t="s">
        <v>213</v>
      </c>
      <c r="B176" t="s">
        <v>178</v>
      </c>
      <c r="C176" s="13" t="s">
        <v>306</v>
      </c>
      <c r="D176" t="s">
        <v>203</v>
      </c>
      <c r="E176" s="40">
        <v>23000</v>
      </c>
      <c r="F176" s="40">
        <f>E176*0.0287</f>
        <v>660.1</v>
      </c>
      <c r="G176" s="40">
        <v>0</v>
      </c>
      <c r="H176" s="40">
        <v>699.2</v>
      </c>
      <c r="I176" s="40">
        <v>6993.62</v>
      </c>
      <c r="J176" s="61">
        <v>8352.92</v>
      </c>
      <c r="K176" s="40">
        <f>E176-J176</f>
        <v>14647.08</v>
      </c>
    </row>
    <row r="177" spans="1:39" x14ac:dyDescent="0.25">
      <c r="A177" s="24" t="s">
        <v>12</v>
      </c>
      <c r="B177" s="24">
        <v>38</v>
      </c>
      <c r="C177" s="25"/>
      <c r="D177" s="24"/>
      <c r="E177" s="47">
        <f t="shared" ref="E177:K177" si="31">SUM(E139:E176)</f>
        <v>950467.5</v>
      </c>
      <c r="F177" s="47">
        <f t="shared" si="31"/>
        <v>27278.43</v>
      </c>
      <c r="G177" s="47">
        <f t="shared" si="31"/>
        <v>4432.93</v>
      </c>
      <c r="H177" s="47">
        <f t="shared" si="31"/>
        <v>28894.21</v>
      </c>
      <c r="I177" s="47">
        <f>SUM(I139:I176)</f>
        <v>78717.61</v>
      </c>
      <c r="J177" s="47">
        <f t="shared" si="31"/>
        <v>139323.18</v>
      </c>
      <c r="K177" s="47">
        <f t="shared" si="31"/>
        <v>811144.32</v>
      </c>
    </row>
    <row r="179" spans="1:39" x14ac:dyDescent="0.25">
      <c r="A179" s="64" t="s">
        <v>394</v>
      </c>
      <c r="B179" s="64"/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1:39" x14ac:dyDescent="0.25">
      <c r="A180" s="5" t="s">
        <v>245</v>
      </c>
      <c r="B180" s="5" t="s">
        <v>19</v>
      </c>
      <c r="C180" s="13" t="s">
        <v>305</v>
      </c>
      <c r="D180" t="s">
        <v>203</v>
      </c>
      <c r="E180" s="40">
        <v>33000</v>
      </c>
      <c r="F180" s="40">
        <f>E180*0.0287</f>
        <v>947.1</v>
      </c>
      <c r="G180" s="40">
        <v>0</v>
      </c>
      <c r="H180" s="40">
        <f>E180*0.0304</f>
        <v>1003.2</v>
      </c>
      <c r="I180" s="61">
        <v>175</v>
      </c>
      <c r="J180" s="40">
        <f>+F180+G180+H180+I180</f>
        <v>2125.3000000000002</v>
      </c>
      <c r="K180" s="40">
        <f>E180-J180</f>
        <v>30874.7</v>
      </c>
    </row>
    <row r="181" spans="1:39" x14ac:dyDescent="0.25">
      <c r="A181" t="s">
        <v>244</v>
      </c>
      <c r="B181" s="7" t="s">
        <v>95</v>
      </c>
      <c r="C181" s="13" t="s">
        <v>305</v>
      </c>
      <c r="D181" t="s">
        <v>203</v>
      </c>
      <c r="E181" s="40">
        <v>60000</v>
      </c>
      <c r="F181" s="40">
        <v>1722</v>
      </c>
      <c r="G181" s="40">
        <v>3486.68</v>
      </c>
      <c r="H181" s="40">
        <f>E181*0.0304</f>
        <v>1824</v>
      </c>
      <c r="I181" s="61">
        <v>10008.33</v>
      </c>
      <c r="J181" s="40">
        <f>+F181+G181+H181+I181</f>
        <v>17041.009999999998</v>
      </c>
      <c r="K181" s="40">
        <f t="shared" ref="K181:K184" si="32">E181-J181</f>
        <v>42958.99</v>
      </c>
    </row>
    <row r="182" spans="1:39" x14ac:dyDescent="0.25">
      <c r="A182" t="s">
        <v>181</v>
      </c>
      <c r="B182" t="s">
        <v>182</v>
      </c>
      <c r="C182" s="13" t="s">
        <v>305</v>
      </c>
      <c r="D182" t="s">
        <v>203</v>
      </c>
      <c r="E182" s="40">
        <v>44000</v>
      </c>
      <c r="F182" s="40">
        <v>1262.8</v>
      </c>
      <c r="G182" s="40">
        <v>770.57</v>
      </c>
      <c r="H182" s="40">
        <f>E182*0.0304</f>
        <v>1337.6</v>
      </c>
      <c r="I182" s="61">
        <v>10737.86</v>
      </c>
      <c r="J182" s="40">
        <f>+F182+G182+H182+I182</f>
        <v>14108.83</v>
      </c>
      <c r="K182" s="40">
        <f t="shared" si="32"/>
        <v>29891.17</v>
      </c>
    </row>
    <row r="183" spans="1:39" x14ac:dyDescent="0.25">
      <c r="A183" s="5" t="s">
        <v>366</v>
      </c>
      <c r="B183" s="5" t="s">
        <v>182</v>
      </c>
      <c r="C183" s="13" t="s">
        <v>306</v>
      </c>
      <c r="D183" t="s">
        <v>202</v>
      </c>
      <c r="E183" s="40">
        <v>44000</v>
      </c>
      <c r="F183" s="40">
        <v>1262.8</v>
      </c>
      <c r="G183" s="40">
        <v>1007.19</v>
      </c>
      <c r="H183" s="40">
        <v>1337.6</v>
      </c>
      <c r="I183" s="61">
        <v>1189.8</v>
      </c>
      <c r="J183" s="40">
        <f>+F183+G183+H183+I183</f>
        <v>4797.3900000000003</v>
      </c>
      <c r="K183" s="40">
        <f t="shared" si="32"/>
        <v>39202.61</v>
      </c>
    </row>
    <row r="184" spans="1:39" x14ac:dyDescent="0.25">
      <c r="A184" s="5" t="s">
        <v>460</v>
      </c>
      <c r="B184" s="5" t="s">
        <v>95</v>
      </c>
      <c r="C184" s="13" t="s">
        <v>305</v>
      </c>
      <c r="D184" t="s">
        <v>202</v>
      </c>
      <c r="E184" s="54">
        <v>56000</v>
      </c>
      <c r="F184" s="40">
        <v>1607.2</v>
      </c>
      <c r="G184" s="40">
        <v>2733.96</v>
      </c>
      <c r="H184" s="40">
        <v>1702.4</v>
      </c>
      <c r="I184" s="61">
        <v>175</v>
      </c>
      <c r="J184" s="40">
        <f>+F184+G184+H184+I184</f>
        <v>6218.56</v>
      </c>
      <c r="K184" s="40">
        <f t="shared" si="32"/>
        <v>49781.440000000002</v>
      </c>
    </row>
    <row r="185" spans="1:39" x14ac:dyDescent="0.25">
      <c r="A185" s="24" t="s">
        <v>12</v>
      </c>
      <c r="B185" s="24">
        <v>5</v>
      </c>
      <c r="C185" s="25"/>
      <c r="D185" s="24"/>
      <c r="E185" s="47">
        <f t="shared" ref="E185:H185" si="33">SUM(E180:E184)</f>
        <v>237000</v>
      </c>
      <c r="F185" s="47">
        <f t="shared" si="33"/>
        <v>6801.9</v>
      </c>
      <c r="G185" s="47">
        <f>SUM(G180:G184)</f>
        <v>7998.4</v>
      </c>
      <c r="H185" s="47">
        <f t="shared" si="33"/>
        <v>7204.8</v>
      </c>
      <c r="I185" s="47">
        <f>SUM(I180:I184)</f>
        <v>22285.99</v>
      </c>
      <c r="J185" s="47">
        <f>SUM(J180:J184)</f>
        <v>44291.09</v>
      </c>
      <c r="K185" s="47">
        <f>SUM(K180:K184)</f>
        <v>192708.91</v>
      </c>
    </row>
    <row r="187" spans="1:39" x14ac:dyDescent="0.25">
      <c r="A187" s="64" t="s">
        <v>289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1:39" x14ac:dyDescent="0.25">
      <c r="A188" t="s">
        <v>187</v>
      </c>
      <c r="B188" t="s">
        <v>396</v>
      </c>
      <c r="C188" s="13" t="s">
        <v>305</v>
      </c>
      <c r="D188" t="s">
        <v>203</v>
      </c>
      <c r="E188" s="40">
        <v>50000</v>
      </c>
      <c r="F188" s="40">
        <v>1435</v>
      </c>
      <c r="G188" s="40">
        <v>1854</v>
      </c>
      <c r="H188" s="40">
        <f>E188*0.0304</f>
        <v>1520</v>
      </c>
      <c r="I188" s="40">
        <v>315</v>
      </c>
      <c r="J188" s="40">
        <v>5124</v>
      </c>
      <c r="K188" s="40">
        <f>E188-J188</f>
        <v>44876</v>
      </c>
    </row>
    <row r="189" spans="1:39" s="11" customFormat="1" x14ac:dyDescent="0.25">
      <c r="A189" t="s">
        <v>390</v>
      </c>
      <c r="B189" s="5" t="s">
        <v>16</v>
      </c>
      <c r="C189" s="39" t="s">
        <v>306</v>
      </c>
      <c r="D189" s="42" t="s">
        <v>202</v>
      </c>
      <c r="E189" s="40">
        <v>133000</v>
      </c>
      <c r="F189" s="40">
        <v>3817.1</v>
      </c>
      <c r="G189" s="40">
        <v>19867.79</v>
      </c>
      <c r="H189" s="40">
        <v>4043.2</v>
      </c>
      <c r="I189" s="40">
        <v>25</v>
      </c>
      <c r="J189" s="40">
        <v>27753.09</v>
      </c>
      <c r="K189" s="40">
        <f>E189-J189</f>
        <v>105246.91</v>
      </c>
    </row>
    <row r="190" spans="1:39" x14ac:dyDescent="0.25">
      <c r="A190" s="24" t="s">
        <v>12</v>
      </c>
      <c r="B190" s="24">
        <v>2</v>
      </c>
      <c r="C190" s="25"/>
      <c r="D190" s="24"/>
      <c r="E190" s="47">
        <f t="shared" ref="E190:K190" si="34">SUM(E188:E189)</f>
        <v>183000</v>
      </c>
      <c r="F190" s="47">
        <f t="shared" si="34"/>
        <v>5252.1</v>
      </c>
      <c r="G190" s="47">
        <f t="shared" si="34"/>
        <v>21721.79</v>
      </c>
      <c r="H190" s="47">
        <f t="shared" si="34"/>
        <v>5563.2</v>
      </c>
      <c r="I190" s="47">
        <f t="shared" si="34"/>
        <v>340</v>
      </c>
      <c r="J190" s="47">
        <f t="shared" si="34"/>
        <v>32877.089999999997</v>
      </c>
      <c r="K190" s="47">
        <f t="shared" si="34"/>
        <v>150122.91</v>
      </c>
    </row>
    <row r="191" spans="1:39" s="18" customFormat="1" x14ac:dyDescent="0.25">
      <c r="A191" s="1"/>
      <c r="B191" s="1"/>
      <c r="C191" s="16"/>
      <c r="D191" s="1"/>
      <c r="E191" s="53"/>
      <c r="F191" s="53"/>
      <c r="G191" s="53"/>
      <c r="H191" s="53"/>
      <c r="I191" s="53"/>
      <c r="J191" s="53"/>
      <c r="K191" s="53"/>
    </row>
    <row r="192" spans="1:39" s="26" customFormat="1" ht="13.5" customHeight="1" x14ac:dyDescent="0.25">
      <c r="A192" s="44" t="s">
        <v>423</v>
      </c>
      <c r="B192" s="18"/>
      <c r="C192" s="19"/>
      <c r="D192" s="18"/>
      <c r="E192" s="55"/>
      <c r="F192" s="55"/>
      <c r="G192" s="55"/>
      <c r="H192" s="55"/>
      <c r="I192" s="55"/>
      <c r="J192" s="55"/>
      <c r="K192" s="55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</row>
    <row r="193" spans="1:11" x14ac:dyDescent="0.25">
      <c r="A193" s="11" t="s">
        <v>45</v>
      </c>
      <c r="B193" s="11" t="s">
        <v>46</v>
      </c>
      <c r="C193" s="39" t="s">
        <v>305</v>
      </c>
      <c r="D193" s="11" t="s">
        <v>203</v>
      </c>
      <c r="E193" s="54">
        <v>50000</v>
      </c>
      <c r="F193" s="54">
        <f>E193*0.0287</f>
        <v>1435</v>
      </c>
      <c r="G193" s="40">
        <v>1854</v>
      </c>
      <c r="H193" s="54">
        <v>1520</v>
      </c>
      <c r="I193" s="54">
        <v>1375</v>
      </c>
      <c r="J193" s="54">
        <f>F193+G193+H193+I193</f>
        <v>6184</v>
      </c>
      <c r="K193" s="54">
        <f>E193-J193</f>
        <v>43816</v>
      </c>
    </row>
    <row r="194" spans="1:11" s="1" customFormat="1" x14ac:dyDescent="0.25">
      <c r="A194" s="24" t="s">
        <v>12</v>
      </c>
      <c r="B194" s="24">
        <v>1</v>
      </c>
      <c r="C194" s="25"/>
      <c r="D194" s="24"/>
      <c r="E194" s="47">
        <f>SUM(E193:E193)</f>
        <v>50000</v>
      </c>
      <c r="F194" s="47">
        <f>SUM(F193:F193)</f>
        <v>1435</v>
      </c>
      <c r="G194" s="47">
        <f>G193</f>
        <v>1854</v>
      </c>
      <c r="H194" s="47">
        <f>SUM(H193:H193)</f>
        <v>1520</v>
      </c>
      <c r="I194" s="47">
        <f>SUM(I193:I193)</f>
        <v>1375</v>
      </c>
      <c r="J194" s="47">
        <f>SUM(J193:J193)</f>
        <v>6184</v>
      </c>
      <c r="K194" s="47">
        <f>SUM(K193:K193)</f>
        <v>43816</v>
      </c>
    </row>
    <row r="195" spans="1:11" x14ac:dyDescent="0.25">
      <c r="A195" s="10"/>
      <c r="B195" s="10"/>
      <c r="C195" s="15"/>
      <c r="D195" s="10"/>
      <c r="E195" s="51"/>
      <c r="F195" s="51"/>
      <c r="G195" s="51"/>
      <c r="H195" s="51"/>
      <c r="I195" s="51"/>
      <c r="J195" s="51"/>
      <c r="K195" s="51"/>
    </row>
    <row r="196" spans="1:11" x14ac:dyDescent="0.25">
      <c r="A196" s="10" t="s">
        <v>374</v>
      </c>
      <c r="B196" s="10"/>
      <c r="C196" s="15"/>
      <c r="D196" s="10"/>
      <c r="E196" s="51"/>
      <c r="F196" s="51"/>
      <c r="G196" s="51"/>
      <c r="H196" s="51"/>
      <c r="I196" s="51"/>
      <c r="J196" s="51"/>
      <c r="K196" s="51"/>
    </row>
    <row r="197" spans="1:11" x14ac:dyDescent="0.25">
      <c r="A197" s="11" t="s">
        <v>375</v>
      </c>
      <c r="B197" s="11" t="s">
        <v>376</v>
      </c>
      <c r="C197" s="39" t="s">
        <v>305</v>
      </c>
      <c r="D197" s="11" t="s">
        <v>378</v>
      </c>
      <c r="E197" s="54">
        <v>56000</v>
      </c>
      <c r="F197" s="54">
        <v>1607.2</v>
      </c>
      <c r="G197" s="54">
        <v>2733.96</v>
      </c>
      <c r="H197" s="54">
        <v>1702.4</v>
      </c>
      <c r="I197" s="54">
        <v>25</v>
      </c>
      <c r="J197" s="54">
        <v>6068.56</v>
      </c>
      <c r="K197" s="54">
        <f>E197-J197</f>
        <v>49931.44</v>
      </c>
    </row>
    <row r="198" spans="1:11" x14ac:dyDescent="0.25">
      <c r="A198" s="24" t="s">
        <v>377</v>
      </c>
      <c r="B198" s="24">
        <v>1</v>
      </c>
      <c r="C198" s="25"/>
      <c r="D198" s="26"/>
      <c r="E198" s="47">
        <f t="shared" ref="E198:K198" si="35">SUM(E197)</f>
        <v>56000</v>
      </c>
      <c r="F198" s="47">
        <f t="shared" si="35"/>
        <v>1607.2</v>
      </c>
      <c r="G198" s="47">
        <f>SUM(G197)</f>
        <v>2733.96</v>
      </c>
      <c r="H198" s="47">
        <f t="shared" si="35"/>
        <v>1702.4</v>
      </c>
      <c r="I198" s="47">
        <f t="shared" si="35"/>
        <v>25</v>
      </c>
      <c r="J198" s="47">
        <f t="shared" si="35"/>
        <v>6068.56</v>
      </c>
      <c r="K198" s="47">
        <f t="shared" si="35"/>
        <v>49931.44</v>
      </c>
    </row>
    <row r="200" spans="1:11" x14ac:dyDescent="0.25">
      <c r="A200" s="64" t="s">
        <v>290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x14ac:dyDescent="0.25">
      <c r="A201" t="s">
        <v>43</v>
      </c>
      <c r="B201" t="s">
        <v>44</v>
      </c>
      <c r="C201" s="13" t="s">
        <v>305</v>
      </c>
      <c r="D201" t="s">
        <v>202</v>
      </c>
      <c r="E201" s="40">
        <v>57000</v>
      </c>
      <c r="F201" s="40">
        <f>E201*0.0287</f>
        <v>1635.9</v>
      </c>
      <c r="G201" s="40">
        <v>2606.65</v>
      </c>
      <c r="H201" s="40">
        <v>1732.8</v>
      </c>
      <c r="I201" s="40">
        <v>3439.12</v>
      </c>
      <c r="J201" s="40">
        <v>9414.4699999999993</v>
      </c>
      <c r="K201" s="40">
        <f>E201-J201</f>
        <v>47585.53</v>
      </c>
    </row>
    <row r="202" spans="1:11" x14ac:dyDescent="0.25">
      <c r="A202" t="s">
        <v>47</v>
      </c>
      <c r="B202" t="s">
        <v>44</v>
      </c>
      <c r="C202" s="13" t="s">
        <v>306</v>
      </c>
      <c r="D202" t="s">
        <v>202</v>
      </c>
      <c r="E202" s="40">
        <v>57000</v>
      </c>
      <c r="F202" s="40">
        <f>E202*0.0287</f>
        <v>1635.9</v>
      </c>
      <c r="G202" s="40">
        <v>2922.14</v>
      </c>
      <c r="H202" s="40">
        <v>1732.8</v>
      </c>
      <c r="I202" s="40">
        <v>1315</v>
      </c>
      <c r="J202" s="40">
        <v>7605.84</v>
      </c>
      <c r="K202" s="40">
        <f>E202-J202</f>
        <v>49394.16</v>
      </c>
    </row>
    <row r="203" spans="1:11" x14ac:dyDescent="0.25">
      <c r="A203" t="s">
        <v>238</v>
      </c>
      <c r="B203" t="s">
        <v>258</v>
      </c>
      <c r="C203" s="13" t="s">
        <v>306</v>
      </c>
      <c r="D203" s="6" t="s">
        <v>203</v>
      </c>
      <c r="E203" s="40">
        <v>44000</v>
      </c>
      <c r="F203" s="40">
        <f>E203*0.0287</f>
        <v>1262.8</v>
      </c>
      <c r="G203" s="40">
        <v>1007.19</v>
      </c>
      <c r="H203" s="40">
        <v>1337.6</v>
      </c>
      <c r="I203" s="40">
        <v>175</v>
      </c>
      <c r="J203" s="40">
        <v>3782.59</v>
      </c>
      <c r="K203" s="40">
        <f>E203-J203</f>
        <v>40217.410000000003</v>
      </c>
    </row>
    <row r="204" spans="1:11" x14ac:dyDescent="0.25">
      <c r="A204" s="5" t="s">
        <v>326</v>
      </c>
      <c r="B204" s="5" t="s">
        <v>16</v>
      </c>
      <c r="C204" s="13" t="s">
        <v>305</v>
      </c>
      <c r="D204" s="9" t="s">
        <v>202</v>
      </c>
      <c r="E204" s="40">
        <v>110000</v>
      </c>
      <c r="F204" s="40">
        <f>E204*0.0287</f>
        <v>3157</v>
      </c>
      <c r="G204" s="40">
        <v>14457.62</v>
      </c>
      <c r="H204" s="40">
        <v>3344</v>
      </c>
      <c r="I204" s="40">
        <v>25</v>
      </c>
      <c r="J204" s="40">
        <v>20983.62</v>
      </c>
      <c r="K204" s="40">
        <f>E204-J204</f>
        <v>89016.38</v>
      </c>
    </row>
    <row r="205" spans="1:11" x14ac:dyDescent="0.25">
      <c r="A205" s="24" t="s">
        <v>12</v>
      </c>
      <c r="B205" s="24">
        <v>4</v>
      </c>
      <c r="C205" s="25"/>
      <c r="D205" s="24"/>
      <c r="E205" s="47">
        <f t="shared" ref="E205:J205" si="36">SUM(E201:E204)</f>
        <v>268000</v>
      </c>
      <c r="F205" s="47">
        <f t="shared" si="36"/>
        <v>7691.6</v>
      </c>
      <c r="G205" s="47">
        <f>SUM(G201:G204)</f>
        <v>20993.599999999999</v>
      </c>
      <c r="H205" s="47">
        <f t="shared" si="36"/>
        <v>8147.2</v>
      </c>
      <c r="I205" s="47">
        <f t="shared" si="36"/>
        <v>4954.12</v>
      </c>
      <c r="J205" s="47">
        <f t="shared" si="36"/>
        <v>41786.519999999997</v>
      </c>
      <c r="K205" s="47">
        <f>SUM(K201:K203)+K204</f>
        <v>226213.48</v>
      </c>
    </row>
    <row r="206" spans="1:11" s="11" customFormat="1" x14ac:dyDescent="0.25">
      <c r="A206"/>
      <c r="B206"/>
      <c r="C206" s="13"/>
      <c r="D206"/>
      <c r="E206" s="40"/>
      <c r="F206" s="40"/>
      <c r="G206" s="40"/>
      <c r="H206" s="40"/>
      <c r="I206" s="40"/>
      <c r="J206" s="54"/>
      <c r="K206" s="40"/>
    </row>
    <row r="207" spans="1:11" s="1" customFormat="1" x14ac:dyDescent="0.25">
      <c r="A207" s="64" t="s">
        <v>291</v>
      </c>
      <c r="B207" s="64"/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1:11" s="1" customFormat="1" x14ac:dyDescent="0.25">
      <c r="A208" s="11" t="s">
        <v>327</v>
      </c>
      <c r="B208" s="11" t="s">
        <v>205</v>
      </c>
      <c r="C208" s="39" t="s">
        <v>305</v>
      </c>
      <c r="D208" s="11" t="s">
        <v>202</v>
      </c>
      <c r="E208" s="40">
        <v>26250</v>
      </c>
      <c r="F208" s="40">
        <v>753.38</v>
      </c>
      <c r="G208" s="40">
        <v>0</v>
      </c>
      <c r="H208" s="40">
        <v>798</v>
      </c>
      <c r="I208" s="40">
        <v>5876.76</v>
      </c>
      <c r="J208" s="40">
        <f>+F208+G208+H208+I208</f>
        <v>7428.14</v>
      </c>
      <c r="K208" s="40">
        <f>E208-J208</f>
        <v>18821.86</v>
      </c>
    </row>
    <row r="209" spans="1:11" s="10" customFormat="1" x14ac:dyDescent="0.25">
      <c r="A209" s="2" t="s">
        <v>12</v>
      </c>
      <c r="B209" s="2">
        <v>1</v>
      </c>
      <c r="C209" s="14"/>
      <c r="D209" s="2"/>
      <c r="E209" s="48">
        <f t="shared" ref="E209:K209" si="37">SUM(E208:E208)</f>
        <v>26250</v>
      </c>
      <c r="F209" s="48">
        <f t="shared" si="37"/>
        <v>753.38</v>
      </c>
      <c r="G209" s="48">
        <f>SUM(G208:G208)</f>
        <v>0</v>
      </c>
      <c r="H209" s="48">
        <f t="shared" si="37"/>
        <v>798</v>
      </c>
      <c r="I209" s="48">
        <f t="shared" si="37"/>
        <v>5876.76</v>
      </c>
      <c r="J209" s="48">
        <f t="shared" si="37"/>
        <v>7428.14</v>
      </c>
      <c r="K209" s="48">
        <f t="shared" si="37"/>
        <v>18821.86</v>
      </c>
    </row>
    <row r="211" spans="1:11" x14ac:dyDescent="0.25">
      <c r="A211" s="64" t="s">
        <v>292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1:11" s="1" customFormat="1" x14ac:dyDescent="0.25">
      <c r="A212" s="11" t="s">
        <v>35</v>
      </c>
      <c r="B212" s="11" t="s">
        <v>30</v>
      </c>
      <c r="C212" s="39" t="s">
        <v>306</v>
      </c>
      <c r="D212" s="11" t="s">
        <v>202</v>
      </c>
      <c r="E212" s="54">
        <v>41000</v>
      </c>
      <c r="F212" s="54">
        <f>E212*0.0287</f>
        <v>1176.7</v>
      </c>
      <c r="G212" s="54">
        <v>583.79</v>
      </c>
      <c r="H212" s="54">
        <f>E212*0.0304</f>
        <v>1246.4000000000001</v>
      </c>
      <c r="I212" s="54">
        <v>175</v>
      </c>
      <c r="J212" s="54">
        <v>3181.89</v>
      </c>
      <c r="K212" s="54">
        <f>E212-J212</f>
        <v>37818.11</v>
      </c>
    </row>
    <row r="213" spans="1:11" x14ac:dyDescent="0.25">
      <c r="A213" s="2" t="s">
        <v>12</v>
      </c>
      <c r="B213" s="2">
        <v>1</v>
      </c>
      <c r="C213" s="14"/>
      <c r="D213" s="2"/>
      <c r="E213" s="48">
        <f t="shared" ref="E213:K213" si="38">SUM(E212:E212)</f>
        <v>41000</v>
      </c>
      <c r="F213" s="48">
        <f t="shared" si="38"/>
        <v>1176.7</v>
      </c>
      <c r="G213" s="48">
        <f>SUM(G212:G212)</f>
        <v>583.79</v>
      </c>
      <c r="H213" s="48">
        <f t="shared" si="38"/>
        <v>1246.4000000000001</v>
      </c>
      <c r="I213" s="48">
        <f t="shared" si="38"/>
        <v>175</v>
      </c>
      <c r="J213" s="48">
        <f t="shared" si="38"/>
        <v>3181.89</v>
      </c>
      <c r="K213" s="48">
        <f t="shared" si="38"/>
        <v>37818.11</v>
      </c>
    </row>
    <row r="215" spans="1:11" s="1" customFormat="1" x14ac:dyDescent="0.25">
      <c r="A215" s="65" t="s">
        <v>293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</row>
    <row r="216" spans="1:11" s="1" customFormat="1" x14ac:dyDescent="0.25">
      <c r="A216" t="s">
        <v>255</v>
      </c>
      <c r="B216" s="7" t="s">
        <v>384</v>
      </c>
      <c r="C216" s="13" t="s">
        <v>306</v>
      </c>
      <c r="D216" s="6" t="s">
        <v>203</v>
      </c>
      <c r="E216" s="40">
        <v>90000</v>
      </c>
      <c r="F216" s="40">
        <f>E216*0.0287</f>
        <v>2583</v>
      </c>
      <c r="G216" s="40">
        <v>9753.1200000000008</v>
      </c>
      <c r="H216" s="40">
        <f>E216*0.0304</f>
        <v>2736</v>
      </c>
      <c r="I216" s="40">
        <v>175</v>
      </c>
      <c r="J216" s="40">
        <v>15247.12</v>
      </c>
      <c r="K216" s="40">
        <f>E216-J216</f>
        <v>74752.88</v>
      </c>
    </row>
    <row r="217" spans="1:11" s="1" customFormat="1" x14ac:dyDescent="0.25">
      <c r="A217" t="s">
        <v>367</v>
      </c>
      <c r="B217" s="7" t="s">
        <v>16</v>
      </c>
      <c r="C217" s="13" t="s">
        <v>306</v>
      </c>
      <c r="D217" t="s">
        <v>202</v>
      </c>
      <c r="E217" s="40">
        <v>115000</v>
      </c>
      <c r="F217" s="40">
        <v>3300.5</v>
      </c>
      <c r="G217" s="40">
        <v>14845.02</v>
      </c>
      <c r="H217" s="40">
        <v>3496</v>
      </c>
      <c r="I217" s="40">
        <v>3179.9</v>
      </c>
      <c r="J217" s="40">
        <v>24821.42</v>
      </c>
      <c r="K217" s="40">
        <f>E217-J217</f>
        <v>90178.58</v>
      </c>
    </row>
    <row r="218" spans="1:11" x14ac:dyDescent="0.25">
      <c r="A218" s="2" t="s">
        <v>12</v>
      </c>
      <c r="B218" s="2">
        <v>2</v>
      </c>
      <c r="C218" s="14"/>
      <c r="D218" s="2"/>
      <c r="E218" s="48">
        <f>SUM(E216:E216)+E217</f>
        <v>205000</v>
      </c>
      <c r="F218" s="48">
        <f>SUM(F216:F217)</f>
        <v>5883.5</v>
      </c>
      <c r="G218" s="48">
        <f>SUM(G216:G216)+G217</f>
        <v>24598.14</v>
      </c>
      <c r="H218" s="48">
        <f>SUM(H216:H216)+H217</f>
        <v>6232</v>
      </c>
      <c r="I218" s="48">
        <f>SUM(I216:I216)+I217</f>
        <v>3354.9</v>
      </c>
      <c r="J218" s="48">
        <f>SUM(J216:J216)+J217</f>
        <v>40068.54</v>
      </c>
      <c r="K218" s="48">
        <f>SUM(K216:K216)+K217</f>
        <v>164931.46</v>
      </c>
    </row>
    <row r="219" spans="1:11" s="10" customFormat="1" x14ac:dyDescent="0.25">
      <c r="A219" s="1"/>
      <c r="B219" s="1"/>
      <c r="C219" s="16"/>
      <c r="D219" s="1"/>
      <c r="E219" s="49"/>
      <c r="F219" s="49"/>
      <c r="G219" s="49"/>
      <c r="H219" s="49"/>
      <c r="I219" s="49"/>
      <c r="J219" s="49"/>
      <c r="K219" s="49"/>
    </row>
    <row r="220" spans="1:11" s="10" customFormat="1" x14ac:dyDescent="0.25">
      <c r="A220" s="1" t="s">
        <v>358</v>
      </c>
      <c r="B220" s="1"/>
      <c r="C220" s="16"/>
      <c r="D220" s="1"/>
      <c r="E220" s="49"/>
      <c r="F220" s="49"/>
      <c r="G220" s="49"/>
      <c r="H220" s="49"/>
      <c r="I220" s="49"/>
      <c r="J220" s="49"/>
      <c r="K220" s="49"/>
    </row>
    <row r="221" spans="1:11" s="10" customFormat="1" x14ac:dyDescent="0.25">
      <c r="A221" s="18" t="s">
        <v>328</v>
      </c>
      <c r="B221" s="18" t="s">
        <v>33</v>
      </c>
      <c r="C221" s="19" t="s">
        <v>306</v>
      </c>
      <c r="D221" s="18" t="s">
        <v>203</v>
      </c>
      <c r="E221" s="55">
        <v>44000</v>
      </c>
      <c r="F221" s="55">
        <v>1262.8</v>
      </c>
      <c r="G221" s="40">
        <v>1007.19</v>
      </c>
      <c r="H221" s="55">
        <v>1337.6</v>
      </c>
      <c r="I221" s="55">
        <v>175</v>
      </c>
      <c r="J221" s="40">
        <v>3782.59</v>
      </c>
      <c r="K221" s="55">
        <f>E221-J221</f>
        <v>40217.410000000003</v>
      </c>
    </row>
    <row r="222" spans="1:11" x14ac:dyDescent="0.25">
      <c r="A222" s="18" t="s">
        <v>330</v>
      </c>
      <c r="B222" s="18" t="s">
        <v>33</v>
      </c>
      <c r="C222" s="19" t="s">
        <v>306</v>
      </c>
      <c r="D222" s="18" t="s">
        <v>308</v>
      </c>
      <c r="E222" s="55">
        <v>44000</v>
      </c>
      <c r="F222" s="55">
        <v>1262.8</v>
      </c>
      <c r="G222" s="40">
        <v>1007.19</v>
      </c>
      <c r="H222" s="55">
        <v>1337.6</v>
      </c>
      <c r="I222" s="55">
        <v>588</v>
      </c>
      <c r="J222" s="40">
        <v>4195.59</v>
      </c>
      <c r="K222" s="55">
        <f>E222-J222</f>
        <v>39804.410000000003</v>
      </c>
    </row>
    <row r="223" spans="1:11" s="10" customFormat="1" x14ac:dyDescent="0.25">
      <c r="A223" s="32" t="s">
        <v>12</v>
      </c>
      <c r="B223" s="32">
        <v>2</v>
      </c>
      <c r="C223" s="33"/>
      <c r="D223" s="32"/>
      <c r="E223" s="56">
        <f>E221+E222</f>
        <v>88000</v>
      </c>
      <c r="F223" s="56">
        <f>SUM(F221:F222)</f>
        <v>2525.6</v>
      </c>
      <c r="G223" s="56">
        <f>G221+G222</f>
        <v>2014.38</v>
      </c>
      <c r="H223" s="56">
        <f>H221+H222</f>
        <v>2675.2</v>
      </c>
      <c r="I223" s="56">
        <f>I221+I222</f>
        <v>763</v>
      </c>
      <c r="J223" s="56">
        <f>J221+J222</f>
        <v>7978.18</v>
      </c>
      <c r="K223" s="56">
        <f>K221+K222</f>
        <v>80021.820000000007</v>
      </c>
    </row>
    <row r="224" spans="1:11" s="10" customFormat="1" x14ac:dyDescent="0.25">
      <c r="A224"/>
      <c r="B224"/>
      <c r="C224" s="13"/>
      <c r="D224"/>
      <c r="E224" s="40"/>
      <c r="F224" s="40"/>
      <c r="G224" s="40"/>
      <c r="H224" s="40"/>
      <c r="I224" s="40"/>
      <c r="J224" s="40"/>
      <c r="K224" s="40"/>
    </row>
    <row r="225" spans="1:256" x14ac:dyDescent="0.25">
      <c r="A225" s="64" t="s">
        <v>294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1:256" ht="14.25" customHeight="1" x14ac:dyDescent="0.25">
      <c r="A226" s="18" t="s">
        <v>32</v>
      </c>
      <c r="B226" s="18" t="s">
        <v>329</v>
      </c>
      <c r="C226" s="19" t="s">
        <v>306</v>
      </c>
      <c r="D226" s="18" t="s">
        <v>203</v>
      </c>
      <c r="E226" s="55">
        <v>91000</v>
      </c>
      <c r="F226" s="55">
        <f>E226*0.0287</f>
        <v>2611.6999999999998</v>
      </c>
      <c r="G226" s="40">
        <v>9988.34</v>
      </c>
      <c r="H226" s="55">
        <f>E226*0.0304</f>
        <v>2766.4</v>
      </c>
      <c r="I226" s="55">
        <v>2300</v>
      </c>
      <c r="J226" s="40">
        <v>17666.439999999999</v>
      </c>
      <c r="K226" s="55">
        <f>E226-J226</f>
        <v>73333.56</v>
      </c>
    </row>
    <row r="227" spans="1:256" s="1" customFormat="1" x14ac:dyDescent="0.25">
      <c r="A227" s="2" t="s">
        <v>12</v>
      </c>
      <c r="B227" s="2">
        <v>1</v>
      </c>
      <c r="C227" s="14"/>
      <c r="D227" s="2"/>
      <c r="E227" s="48">
        <f t="shared" ref="E227:K227" si="39">SUM(E226:E226)</f>
        <v>91000</v>
      </c>
      <c r="F227" s="48">
        <f t="shared" si="39"/>
        <v>2611.6999999999998</v>
      </c>
      <c r="G227" s="48">
        <f t="shared" si="39"/>
        <v>9988.34</v>
      </c>
      <c r="H227" s="48">
        <f t="shared" si="39"/>
        <v>2766.4</v>
      </c>
      <c r="I227" s="48">
        <f t="shared" si="39"/>
        <v>2300</v>
      </c>
      <c r="J227" s="48">
        <f t="shared" si="39"/>
        <v>17666.439999999999</v>
      </c>
      <c r="K227" s="48">
        <f t="shared" si="39"/>
        <v>73333.56</v>
      </c>
    </row>
    <row r="229" spans="1:256" x14ac:dyDescent="0.25">
      <c r="A229" s="64" t="s">
        <v>295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1:256" s="1" customFormat="1" x14ac:dyDescent="0.25">
      <c r="A230" s="12" t="s">
        <v>29</v>
      </c>
      <c r="B230" t="s">
        <v>415</v>
      </c>
      <c r="C230" s="13" t="s">
        <v>306</v>
      </c>
      <c r="D230" t="s">
        <v>202</v>
      </c>
      <c r="E230" s="40">
        <v>45000</v>
      </c>
      <c r="F230" s="40">
        <f>E230*0.0287</f>
        <v>1291.5</v>
      </c>
      <c r="G230" s="40">
        <v>911.71</v>
      </c>
      <c r="H230" s="40">
        <v>1368</v>
      </c>
      <c r="I230" s="40">
        <v>1752.45</v>
      </c>
      <c r="J230" s="40">
        <v>5323.66</v>
      </c>
      <c r="K230" s="40">
        <f>E230-J230</f>
        <v>39676.339999999997</v>
      </c>
    </row>
    <row r="231" spans="1:256" s="1" customFormat="1" x14ac:dyDescent="0.25">
      <c r="A231" t="s">
        <v>31</v>
      </c>
      <c r="B231" t="s">
        <v>415</v>
      </c>
      <c r="C231" s="13" t="s">
        <v>306</v>
      </c>
      <c r="D231" t="s">
        <v>203</v>
      </c>
      <c r="E231" s="40">
        <v>45000</v>
      </c>
      <c r="F231" s="40">
        <v>1291.5</v>
      </c>
      <c r="G231" s="40">
        <v>1148.33</v>
      </c>
      <c r="H231" s="40">
        <v>1368</v>
      </c>
      <c r="I231" s="40">
        <v>175</v>
      </c>
      <c r="J231" s="40">
        <v>3982.83</v>
      </c>
      <c r="K231" s="40">
        <f t="shared" ref="K231:K233" si="40">E231-J231</f>
        <v>41017.17</v>
      </c>
    </row>
    <row r="232" spans="1:256" x14ac:dyDescent="0.25">
      <c r="A232" t="s">
        <v>27</v>
      </c>
      <c r="B232" t="s">
        <v>28</v>
      </c>
      <c r="C232" s="13" t="s">
        <v>306</v>
      </c>
      <c r="D232" t="s">
        <v>202</v>
      </c>
      <c r="E232" s="40">
        <v>91000</v>
      </c>
      <c r="F232" s="40">
        <f>E232*0.0287</f>
        <v>2611.6999999999998</v>
      </c>
      <c r="G232" s="40">
        <v>9199.6200000000008</v>
      </c>
      <c r="H232" s="40">
        <v>2766.4</v>
      </c>
      <c r="I232" s="40">
        <v>5144.8999999999996</v>
      </c>
      <c r="J232" s="40">
        <v>19722.62</v>
      </c>
      <c r="K232" s="40">
        <f>E232-J232</f>
        <v>71277.38</v>
      </c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256" s="1" customFormat="1" x14ac:dyDescent="0.25">
      <c r="A233" t="s">
        <v>379</v>
      </c>
      <c r="B233" t="s">
        <v>415</v>
      </c>
      <c r="C233" s="13" t="s">
        <v>306</v>
      </c>
      <c r="D233" t="s">
        <v>203</v>
      </c>
      <c r="E233" s="40">
        <v>44000</v>
      </c>
      <c r="F233" s="40">
        <v>1262.8</v>
      </c>
      <c r="G233" s="40">
        <v>1007.19</v>
      </c>
      <c r="H233" s="40">
        <v>1337.6</v>
      </c>
      <c r="I233" s="40">
        <v>175</v>
      </c>
      <c r="J233" s="40">
        <v>3782.59</v>
      </c>
      <c r="K233" s="40">
        <f t="shared" si="40"/>
        <v>40217.410000000003</v>
      </c>
    </row>
    <row r="234" spans="1:256" x14ac:dyDescent="0.25">
      <c r="A234" s="2" t="s">
        <v>12</v>
      </c>
      <c r="B234" s="2">
        <v>4</v>
      </c>
      <c r="C234" s="14"/>
      <c r="D234" s="2"/>
      <c r="E234" s="48">
        <f t="shared" ref="E234:K234" si="41">SUM(E230:E233)</f>
        <v>225000</v>
      </c>
      <c r="F234" s="48">
        <f t="shared" si="41"/>
        <v>6457.5</v>
      </c>
      <c r="G234" s="48">
        <f>SUM(G230:G233)</f>
        <v>12266.85</v>
      </c>
      <c r="H234" s="48">
        <f t="shared" si="41"/>
        <v>6840</v>
      </c>
      <c r="I234" s="48">
        <f t="shared" si="41"/>
        <v>7247.35</v>
      </c>
      <c r="J234" s="48">
        <f t="shared" si="41"/>
        <v>32811.699999999997</v>
      </c>
      <c r="K234" s="48">
        <f t="shared" si="41"/>
        <v>192188.3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256" x14ac:dyDescent="0.25"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256" s="1" customFormat="1" x14ac:dyDescent="0.25">
      <c r="A236" s="64" t="s">
        <v>296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256" s="24" customFormat="1" x14ac:dyDescent="0.25">
      <c r="A237" s="5" t="s">
        <v>36</v>
      </c>
      <c r="B237" s="5" t="s">
        <v>247</v>
      </c>
      <c r="C237" s="13" t="s">
        <v>306</v>
      </c>
      <c r="D237" s="8" t="s">
        <v>203</v>
      </c>
      <c r="E237" s="40">
        <v>89500</v>
      </c>
      <c r="F237" s="40">
        <f>E237*0.0287</f>
        <v>2568.65</v>
      </c>
      <c r="G237" s="40">
        <v>9635.51</v>
      </c>
      <c r="H237" s="40">
        <f>E237*0.0304</f>
        <v>2720.8</v>
      </c>
      <c r="I237" s="40">
        <v>175</v>
      </c>
      <c r="J237" s="40">
        <f t="shared" ref="J237:J242" si="42">+F237+G237+H237+I237</f>
        <v>15099.96</v>
      </c>
      <c r="K237" s="40">
        <f>E237-J237</f>
        <v>74400.039999999994</v>
      </c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  <c r="HU237" s="10"/>
      <c r="HV237" s="10"/>
      <c r="HW237" s="10"/>
      <c r="HX237" s="10"/>
      <c r="HY237" s="10"/>
      <c r="HZ237" s="10"/>
      <c r="IA237" s="10"/>
      <c r="IB237" s="10"/>
      <c r="IC237" s="10"/>
      <c r="ID237" s="10"/>
      <c r="IE237" s="10"/>
      <c r="IF237" s="10"/>
      <c r="IG237" s="10"/>
      <c r="IH237" s="10"/>
      <c r="II237" s="10"/>
      <c r="IJ237" s="10"/>
      <c r="IK237" s="10"/>
      <c r="IL237" s="10"/>
      <c r="IM237" s="10"/>
      <c r="IN237" s="10"/>
      <c r="IO237" s="10"/>
      <c r="IP237" s="10"/>
      <c r="IQ237" s="10"/>
      <c r="IR237" s="10"/>
      <c r="IS237" s="10"/>
      <c r="IT237" s="10"/>
      <c r="IU237" s="10"/>
      <c r="IV237" s="10"/>
    </row>
    <row r="238" spans="1:256" s="1" customFormat="1" ht="17.25" customHeight="1" x14ac:dyDescent="0.25">
      <c r="A238" t="s">
        <v>214</v>
      </c>
      <c r="B238" s="5" t="s">
        <v>20</v>
      </c>
      <c r="C238" s="13" t="s">
        <v>305</v>
      </c>
      <c r="D238" t="s">
        <v>203</v>
      </c>
      <c r="E238" s="40">
        <v>32000</v>
      </c>
      <c r="F238" s="40">
        <v>918.4</v>
      </c>
      <c r="G238" s="40">
        <v>0</v>
      </c>
      <c r="H238" s="40">
        <v>972.8</v>
      </c>
      <c r="I238" s="40">
        <v>1696.99</v>
      </c>
      <c r="J238" s="40">
        <f t="shared" si="42"/>
        <v>3588.19</v>
      </c>
      <c r="K238" s="40">
        <f t="shared" ref="K238:K241" si="43">E238-J238</f>
        <v>28411.81</v>
      </c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x14ac:dyDescent="0.25">
      <c r="A239" t="s">
        <v>371</v>
      </c>
      <c r="B239" s="5" t="s">
        <v>193</v>
      </c>
      <c r="C239" s="13" t="s">
        <v>306</v>
      </c>
      <c r="D239" t="s">
        <v>202</v>
      </c>
      <c r="E239" s="40">
        <v>115000</v>
      </c>
      <c r="F239" s="40">
        <v>3300.5</v>
      </c>
      <c r="G239" s="40">
        <v>15633.74</v>
      </c>
      <c r="H239" s="40">
        <v>3496</v>
      </c>
      <c r="I239" s="40">
        <v>75</v>
      </c>
      <c r="J239" s="40">
        <f t="shared" si="42"/>
        <v>22505.24</v>
      </c>
      <c r="K239" s="40">
        <f t="shared" si="43"/>
        <v>92494.76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</row>
    <row r="240" spans="1:256" x14ac:dyDescent="0.25">
      <c r="A240" t="s">
        <v>37</v>
      </c>
      <c r="B240" t="s">
        <v>14</v>
      </c>
      <c r="C240" s="13" t="s">
        <v>305</v>
      </c>
      <c r="D240" t="s">
        <v>202</v>
      </c>
      <c r="E240" s="40">
        <v>46000</v>
      </c>
      <c r="F240" s="40">
        <v>1320.2</v>
      </c>
      <c r="G240" s="40">
        <v>816.23</v>
      </c>
      <c r="H240" s="40">
        <f>E240*0.0304</f>
        <v>1398.4</v>
      </c>
      <c r="I240" s="40">
        <v>3469.9</v>
      </c>
      <c r="J240" s="40">
        <f t="shared" si="42"/>
        <v>7004.73</v>
      </c>
      <c r="K240" s="40">
        <f t="shared" si="43"/>
        <v>38995.269999999997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</row>
    <row r="241" spans="1:256" s="34" customFormat="1" x14ac:dyDescent="0.25">
      <c r="A241" t="s">
        <v>359</v>
      </c>
      <c r="B241" s="5" t="s">
        <v>30</v>
      </c>
      <c r="C241" s="13" t="s">
        <v>305</v>
      </c>
      <c r="D241" t="s">
        <v>203</v>
      </c>
      <c r="E241" s="40">
        <v>44000</v>
      </c>
      <c r="F241" s="40">
        <v>1262.8</v>
      </c>
      <c r="G241" s="40">
        <v>1007.19</v>
      </c>
      <c r="H241" s="40">
        <v>1337.6</v>
      </c>
      <c r="I241" s="40">
        <v>1275</v>
      </c>
      <c r="J241" s="40">
        <f t="shared" si="42"/>
        <v>4882.59</v>
      </c>
      <c r="K241" s="40">
        <f t="shared" si="43"/>
        <v>39117.410000000003</v>
      </c>
    </row>
    <row r="242" spans="1:256" s="32" customFormat="1" x14ac:dyDescent="0.25">
      <c r="A242" t="s">
        <v>40</v>
      </c>
      <c r="B242" t="s">
        <v>20</v>
      </c>
      <c r="C242" s="13" t="s">
        <v>305</v>
      </c>
      <c r="D242" t="s">
        <v>202</v>
      </c>
      <c r="E242" s="40">
        <v>32000</v>
      </c>
      <c r="F242" s="40">
        <f>E242*0.0287</f>
        <v>918.4</v>
      </c>
      <c r="G242" s="40">
        <v>0</v>
      </c>
      <c r="H242" s="40">
        <f>E242*0.0304</f>
        <v>972.8</v>
      </c>
      <c r="I242" s="40">
        <v>3429.9</v>
      </c>
      <c r="J242" s="40">
        <f t="shared" si="42"/>
        <v>5321.1</v>
      </c>
      <c r="K242" s="40">
        <f>E242-J242</f>
        <v>26678.9</v>
      </c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</row>
    <row r="243" spans="1:256" x14ac:dyDescent="0.25">
      <c r="A243" s="24" t="s">
        <v>424</v>
      </c>
      <c r="B243" s="24">
        <v>6</v>
      </c>
      <c r="C243" s="25"/>
      <c r="D243" s="24"/>
      <c r="E243" s="47">
        <f t="shared" ref="E243:K243" si="44">SUM(E237:E242)</f>
        <v>358500</v>
      </c>
      <c r="F243" s="47">
        <f t="shared" si="44"/>
        <v>10288.950000000001</v>
      </c>
      <c r="G243" s="47">
        <f>SUM(G237:G242)</f>
        <v>27092.67</v>
      </c>
      <c r="H243" s="47">
        <f t="shared" si="44"/>
        <v>10898.4</v>
      </c>
      <c r="I243" s="47">
        <f t="shared" si="44"/>
        <v>10121.790000000001</v>
      </c>
      <c r="J243" s="47">
        <f t="shared" si="44"/>
        <v>58401.81</v>
      </c>
      <c r="K243" s="47">
        <f t="shared" si="44"/>
        <v>300098.19</v>
      </c>
    </row>
    <row r="245" spans="1:256" x14ac:dyDescent="0.25">
      <c r="A245" s="4" t="s">
        <v>284</v>
      </c>
      <c r="B245" s="4"/>
      <c r="C245" s="16"/>
      <c r="D245" s="4"/>
      <c r="E245" s="52"/>
      <c r="F245" s="52"/>
      <c r="G245" s="52"/>
      <c r="H245" s="52"/>
      <c r="I245" s="52"/>
      <c r="J245" s="52"/>
      <c r="K245" s="52"/>
    </row>
    <row r="246" spans="1:256" x14ac:dyDescent="0.25">
      <c r="A246" t="s">
        <v>200</v>
      </c>
      <c r="B246" t="s">
        <v>153</v>
      </c>
      <c r="C246" s="13" t="s">
        <v>306</v>
      </c>
      <c r="D246" t="s">
        <v>203</v>
      </c>
      <c r="E246" s="40">
        <v>36000</v>
      </c>
      <c r="F246" s="40">
        <f t="shared" ref="F246:F251" si="45">E246*0.0287</f>
        <v>1033.2</v>
      </c>
      <c r="G246" s="40">
        <v>0</v>
      </c>
      <c r="H246" s="40">
        <v>1094.4000000000001</v>
      </c>
      <c r="I246" s="40">
        <v>3652.45</v>
      </c>
      <c r="J246" s="40">
        <v>5780.05</v>
      </c>
      <c r="K246" s="40">
        <f>E246-J246</f>
        <v>30219.95</v>
      </c>
    </row>
    <row r="247" spans="1:256" x14ac:dyDescent="0.25">
      <c r="A247" t="s">
        <v>201</v>
      </c>
      <c r="B247" t="s">
        <v>82</v>
      </c>
      <c r="C247" s="13" t="s">
        <v>306</v>
      </c>
      <c r="D247" t="s">
        <v>203</v>
      </c>
      <c r="E247" s="40">
        <v>75000</v>
      </c>
      <c r="F247" s="40">
        <f t="shared" si="45"/>
        <v>2152.5</v>
      </c>
      <c r="G247" s="40">
        <v>6309.38</v>
      </c>
      <c r="H247" s="40">
        <f>E247*0.0304</f>
        <v>2280</v>
      </c>
      <c r="I247" s="40">
        <v>4571.92</v>
      </c>
      <c r="J247" s="40">
        <v>15313.8</v>
      </c>
      <c r="K247" s="40">
        <f t="shared" ref="K247:K256" si="46">E247-J247</f>
        <v>59686.2</v>
      </c>
    </row>
    <row r="248" spans="1:256" x14ac:dyDescent="0.25">
      <c r="A248" t="s">
        <v>246</v>
      </c>
      <c r="B248" t="s">
        <v>16</v>
      </c>
      <c r="C248" s="13" t="s">
        <v>306</v>
      </c>
      <c r="D248" t="s">
        <v>203</v>
      </c>
      <c r="E248" s="40">
        <v>100000</v>
      </c>
      <c r="F248" s="40">
        <f t="shared" si="45"/>
        <v>2870</v>
      </c>
      <c r="G248" s="40">
        <v>12105.37</v>
      </c>
      <c r="H248" s="40">
        <v>3040</v>
      </c>
      <c r="I248" s="40">
        <v>25</v>
      </c>
      <c r="J248" s="40">
        <v>18040.37</v>
      </c>
      <c r="K248" s="40">
        <f t="shared" si="46"/>
        <v>81959.63</v>
      </c>
    </row>
    <row r="249" spans="1:256" x14ac:dyDescent="0.25">
      <c r="A249" t="s">
        <v>142</v>
      </c>
      <c r="B249" t="s">
        <v>18</v>
      </c>
      <c r="C249" s="13" t="s">
        <v>305</v>
      </c>
      <c r="D249" t="s">
        <v>203</v>
      </c>
      <c r="E249" s="40">
        <v>46000</v>
      </c>
      <c r="F249" s="40">
        <f t="shared" si="45"/>
        <v>1320.2</v>
      </c>
      <c r="G249" s="40">
        <v>1289.46</v>
      </c>
      <c r="H249" s="40">
        <f>E249*0.0304</f>
        <v>1398.4</v>
      </c>
      <c r="I249" s="40">
        <v>1425</v>
      </c>
      <c r="J249" s="40">
        <v>5433.06</v>
      </c>
      <c r="K249" s="40">
        <f>E249-J249</f>
        <v>40566.94</v>
      </c>
    </row>
    <row r="250" spans="1:256" x14ac:dyDescent="0.25">
      <c r="A250" t="s">
        <v>231</v>
      </c>
      <c r="B250" t="s">
        <v>338</v>
      </c>
      <c r="C250" s="13" t="s">
        <v>305</v>
      </c>
      <c r="D250" t="s">
        <v>203</v>
      </c>
      <c r="E250" s="40">
        <v>36000</v>
      </c>
      <c r="F250" s="40">
        <f t="shared" si="45"/>
        <v>1033.2</v>
      </c>
      <c r="G250" s="40">
        <v>0</v>
      </c>
      <c r="H250" s="40">
        <f>E250*0.0304</f>
        <v>1094.4000000000001</v>
      </c>
      <c r="I250" s="40">
        <v>1075</v>
      </c>
      <c r="J250" s="40">
        <v>3202.6</v>
      </c>
      <c r="K250" s="40">
        <f t="shared" si="46"/>
        <v>32797.4</v>
      </c>
    </row>
    <row r="251" spans="1:256" x14ac:dyDescent="0.25">
      <c r="A251" t="s">
        <v>211</v>
      </c>
      <c r="B251" t="s">
        <v>210</v>
      </c>
      <c r="C251" s="13" t="s">
        <v>306</v>
      </c>
      <c r="D251" t="s">
        <v>203</v>
      </c>
      <c r="E251" s="40">
        <v>45000</v>
      </c>
      <c r="F251" s="40">
        <f t="shared" si="45"/>
        <v>1291.5</v>
      </c>
      <c r="G251" s="40">
        <v>911.71</v>
      </c>
      <c r="H251" s="40">
        <f>E251*0.0304</f>
        <v>1368</v>
      </c>
      <c r="I251" s="40">
        <v>15439.41</v>
      </c>
      <c r="J251" s="40">
        <v>19010.62</v>
      </c>
      <c r="K251" s="40">
        <f>E251-J251</f>
        <v>25989.38</v>
      </c>
    </row>
    <row r="252" spans="1:256" x14ac:dyDescent="0.25">
      <c r="A252" t="s">
        <v>233</v>
      </c>
      <c r="B252" t="s">
        <v>20</v>
      </c>
      <c r="C252" s="13" t="s">
        <v>306</v>
      </c>
      <c r="D252" t="s">
        <v>203</v>
      </c>
      <c r="E252" s="40">
        <v>33000</v>
      </c>
      <c r="F252" s="40">
        <v>947.1</v>
      </c>
      <c r="G252" s="40">
        <v>0</v>
      </c>
      <c r="H252" s="40">
        <v>1003.2</v>
      </c>
      <c r="I252" s="40">
        <v>4154.8999999999996</v>
      </c>
      <c r="J252" s="40">
        <v>6105.2</v>
      </c>
      <c r="K252" s="40">
        <f t="shared" si="46"/>
        <v>26894.799999999999</v>
      </c>
    </row>
    <row r="253" spans="1:256" x14ac:dyDescent="0.25">
      <c r="A253" t="s">
        <v>232</v>
      </c>
      <c r="B253" t="s">
        <v>48</v>
      </c>
      <c r="C253" s="13" t="s">
        <v>306</v>
      </c>
      <c r="D253" t="s">
        <v>203</v>
      </c>
      <c r="E253" s="40">
        <v>33000</v>
      </c>
      <c r="F253" s="40">
        <f>E253*0.0287</f>
        <v>947.1</v>
      </c>
      <c r="G253" s="40">
        <v>0</v>
      </c>
      <c r="H253" s="40">
        <f>E253*0.0304</f>
        <v>1003.2</v>
      </c>
      <c r="I253" s="40">
        <v>3715.97</v>
      </c>
      <c r="J253" s="40">
        <v>5666.27</v>
      </c>
      <c r="K253" s="40">
        <f t="shared" si="46"/>
        <v>27333.73</v>
      </c>
    </row>
    <row r="254" spans="1:256" x14ac:dyDescent="0.25">
      <c r="A254" t="s">
        <v>235</v>
      </c>
      <c r="B254" t="s">
        <v>154</v>
      </c>
      <c r="C254" s="13" t="s">
        <v>305</v>
      </c>
      <c r="D254" t="s">
        <v>203</v>
      </c>
      <c r="E254" s="40">
        <v>46000</v>
      </c>
      <c r="F254" s="40">
        <f>E254*0.0287</f>
        <v>1320.2</v>
      </c>
      <c r="G254" s="40">
        <v>1289.46</v>
      </c>
      <c r="H254" s="40">
        <v>1398.4</v>
      </c>
      <c r="I254" s="40">
        <v>11276.53</v>
      </c>
      <c r="J254" s="40">
        <v>15284.59</v>
      </c>
      <c r="K254" s="40">
        <f t="shared" si="46"/>
        <v>30715.41</v>
      </c>
    </row>
    <row r="255" spans="1:256" x14ac:dyDescent="0.25">
      <c r="A255" t="s">
        <v>234</v>
      </c>
      <c r="B255" t="s">
        <v>100</v>
      </c>
      <c r="C255" s="13" t="s">
        <v>306</v>
      </c>
      <c r="D255" t="s">
        <v>203</v>
      </c>
      <c r="E255" s="40">
        <v>46000</v>
      </c>
      <c r="F255" s="40">
        <f>E255*0.0287</f>
        <v>1320.2</v>
      </c>
      <c r="G255" s="40">
        <v>1289.46</v>
      </c>
      <c r="H255" s="40">
        <f>E255*0.0304</f>
        <v>1398.4</v>
      </c>
      <c r="I255" s="40">
        <v>2758.33</v>
      </c>
      <c r="J255" s="40">
        <v>6766.39</v>
      </c>
      <c r="K255" s="40">
        <f t="shared" si="46"/>
        <v>39233.61</v>
      </c>
    </row>
    <row r="256" spans="1:256" x14ac:dyDescent="0.25">
      <c r="A256" t="s">
        <v>84</v>
      </c>
      <c r="B256" t="s">
        <v>14</v>
      </c>
      <c r="C256" s="13" t="s">
        <v>306</v>
      </c>
      <c r="D256" t="s">
        <v>202</v>
      </c>
      <c r="E256" s="40">
        <v>47000</v>
      </c>
      <c r="F256" s="40">
        <f>E256*0.0287</f>
        <v>1348.9</v>
      </c>
      <c r="G256" s="40">
        <v>1430.6</v>
      </c>
      <c r="H256" s="40">
        <f>E256*0.0304</f>
        <v>1428.8</v>
      </c>
      <c r="I256" s="40">
        <v>175</v>
      </c>
      <c r="J256" s="40">
        <v>4383.3</v>
      </c>
      <c r="K256" s="40">
        <f t="shared" si="46"/>
        <v>42616.7</v>
      </c>
    </row>
    <row r="257" spans="1:282" x14ac:dyDescent="0.25">
      <c r="A257" s="24" t="s">
        <v>12</v>
      </c>
      <c r="B257" s="24">
        <v>11</v>
      </c>
      <c r="C257" s="25"/>
      <c r="D257" s="24"/>
      <c r="E257" s="47">
        <f>SUM(E246:E254)+E256+E255</f>
        <v>543000</v>
      </c>
      <c r="F257" s="47">
        <f t="shared" ref="F257:K257" si="47">SUM(F246:F256)</f>
        <v>15584.1</v>
      </c>
      <c r="G257" s="48">
        <f>SUM(G246:G256)</f>
        <v>24625.439999999999</v>
      </c>
      <c r="H257" s="47">
        <f t="shared" si="47"/>
        <v>16507.2</v>
      </c>
      <c r="I257" s="47">
        <f>SUM(I246:I256)</f>
        <v>48269.51</v>
      </c>
      <c r="J257" s="47">
        <f t="shared" si="47"/>
        <v>104986.25</v>
      </c>
      <c r="K257" s="47">
        <f t="shared" si="47"/>
        <v>438013.75</v>
      </c>
    </row>
    <row r="258" spans="1:282" x14ac:dyDescent="0.25">
      <c r="A258" s="1"/>
      <c r="B258" s="1"/>
      <c r="C258" s="16"/>
      <c r="D258" s="1"/>
      <c r="E258" s="49"/>
      <c r="F258" s="49"/>
      <c r="G258" s="49"/>
      <c r="H258" s="49"/>
      <c r="I258" s="49"/>
      <c r="J258" s="49"/>
      <c r="K258" s="49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  <c r="IW258" s="11"/>
      <c r="IX258" s="11"/>
      <c r="IY258" s="11"/>
      <c r="IZ258" s="11"/>
      <c r="JA258" s="11"/>
      <c r="JB258" s="11"/>
      <c r="JC258" s="11"/>
      <c r="JD258" s="11"/>
      <c r="JE258" s="11"/>
      <c r="JF258" s="11"/>
      <c r="JG258" s="11"/>
      <c r="JH258" s="11"/>
      <c r="JI258" s="11"/>
      <c r="JJ258" s="11"/>
      <c r="JK258" s="11"/>
      <c r="JL258" s="11"/>
      <c r="JM258" s="11"/>
      <c r="JN258" s="11"/>
      <c r="JO258" s="11"/>
      <c r="JP258" s="11"/>
      <c r="JQ258" s="11"/>
      <c r="JR258" s="11"/>
      <c r="JS258" s="11"/>
      <c r="JT258" s="11"/>
      <c r="JU258" s="11"/>
      <c r="JV258" s="11"/>
    </row>
    <row r="259" spans="1:282" x14ac:dyDescent="0.25">
      <c r="A259" s="4" t="s">
        <v>285</v>
      </c>
      <c r="B259" s="4"/>
      <c r="C259" s="16"/>
      <c r="D259" s="4"/>
      <c r="E259" s="52"/>
      <c r="F259" s="52"/>
      <c r="G259" s="52"/>
      <c r="H259" s="52"/>
      <c r="I259" s="52"/>
      <c r="J259" s="52"/>
      <c r="K259" s="52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  <c r="IY259" s="11"/>
      <c r="IZ259" s="11"/>
      <c r="JA259" s="11"/>
      <c r="JB259" s="11"/>
      <c r="JC259" s="11"/>
      <c r="JD259" s="11"/>
      <c r="JE259" s="11"/>
      <c r="JF259" s="11"/>
      <c r="JG259" s="11"/>
      <c r="JH259" s="11"/>
      <c r="JI259" s="11"/>
      <c r="JJ259" s="11"/>
      <c r="JK259" s="11"/>
      <c r="JL259" s="11"/>
      <c r="JM259" s="11"/>
      <c r="JN259" s="11"/>
      <c r="JO259" s="11"/>
      <c r="JP259" s="11"/>
      <c r="JQ259" s="11"/>
      <c r="JR259" s="11"/>
      <c r="JS259" s="11"/>
      <c r="JT259" s="11"/>
      <c r="JU259" s="11"/>
      <c r="JV259" s="11"/>
    </row>
    <row r="260" spans="1:282" x14ac:dyDescent="0.25">
      <c r="A260" t="s">
        <v>145</v>
      </c>
      <c r="B260" t="s">
        <v>144</v>
      </c>
      <c r="C260" s="13" t="s">
        <v>306</v>
      </c>
      <c r="D260" t="s">
        <v>202</v>
      </c>
      <c r="E260" s="40">
        <v>36000</v>
      </c>
      <c r="F260" s="40">
        <f>E260*0.0287</f>
        <v>1033.2</v>
      </c>
      <c r="G260" s="40">
        <v>0</v>
      </c>
      <c r="H260" s="40">
        <f>E260*0.0304</f>
        <v>1094.4000000000001</v>
      </c>
      <c r="I260" s="40">
        <v>1175</v>
      </c>
      <c r="J260" s="40">
        <v>3302.6</v>
      </c>
      <c r="K260" s="40">
        <f>+E260-J260</f>
        <v>32697.4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  <c r="IW260" s="11"/>
      <c r="IX260" s="11"/>
      <c r="IY260" s="11"/>
      <c r="IZ260" s="11"/>
      <c r="JA260" s="11"/>
      <c r="JB260" s="11"/>
      <c r="JC260" s="11"/>
      <c r="JD260" s="11"/>
      <c r="JE260" s="11"/>
      <c r="JF260" s="11"/>
      <c r="JG260" s="11"/>
      <c r="JH260" s="11"/>
      <c r="JI260" s="11"/>
      <c r="JJ260" s="11"/>
      <c r="JK260" s="11"/>
      <c r="JL260" s="11"/>
      <c r="JM260" s="11"/>
      <c r="JN260" s="11"/>
      <c r="JO260" s="11"/>
      <c r="JP260" s="11"/>
      <c r="JQ260" s="11"/>
      <c r="JR260" s="11"/>
      <c r="JS260" s="11"/>
      <c r="JT260" s="11"/>
      <c r="JU260" s="11"/>
      <c r="JV260" s="11"/>
    </row>
    <row r="261" spans="1:282" x14ac:dyDescent="0.25">
      <c r="A261" t="s">
        <v>146</v>
      </c>
      <c r="B261" t="s">
        <v>408</v>
      </c>
      <c r="C261" s="13" t="s">
        <v>306</v>
      </c>
      <c r="D261" t="s">
        <v>203</v>
      </c>
      <c r="E261" s="40">
        <v>36000</v>
      </c>
      <c r="F261" s="40">
        <f>E261*0.0287</f>
        <v>1033.2</v>
      </c>
      <c r="G261" s="40">
        <v>0</v>
      </c>
      <c r="H261" s="40">
        <f>E261*0.0304</f>
        <v>1094.4000000000001</v>
      </c>
      <c r="I261" s="40">
        <v>4961.83</v>
      </c>
      <c r="J261" s="40">
        <v>7089.43</v>
      </c>
      <c r="K261" s="40">
        <f t="shared" ref="K261:K266" si="48">+E261-J261</f>
        <v>28910.57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  <c r="IV261" s="11"/>
      <c r="IW261" s="11"/>
      <c r="IX261" s="11"/>
      <c r="IY261" s="11"/>
      <c r="IZ261" s="11"/>
      <c r="JA261" s="11"/>
      <c r="JB261" s="11"/>
      <c r="JC261" s="11"/>
      <c r="JD261" s="11"/>
      <c r="JE261" s="11"/>
      <c r="JF261" s="11"/>
      <c r="JG261" s="11"/>
      <c r="JH261" s="11"/>
      <c r="JI261" s="11"/>
      <c r="JJ261" s="11"/>
      <c r="JK261" s="11"/>
      <c r="JL261" s="11"/>
      <c r="JM261" s="11"/>
      <c r="JN261" s="11"/>
      <c r="JO261" s="11"/>
      <c r="JP261" s="11"/>
      <c r="JQ261" s="11"/>
      <c r="JR261" s="11"/>
      <c r="JS261" s="11"/>
      <c r="JT261" s="11"/>
      <c r="JU261" s="11"/>
      <c r="JV261" s="11"/>
    </row>
    <row r="262" spans="1:282" x14ac:dyDescent="0.25">
      <c r="A262" t="s">
        <v>339</v>
      </c>
      <c r="B262" t="s">
        <v>408</v>
      </c>
      <c r="C262" s="13" t="s">
        <v>305</v>
      </c>
      <c r="D262" t="s">
        <v>203</v>
      </c>
      <c r="E262" s="40">
        <v>36000</v>
      </c>
      <c r="F262" s="40">
        <v>1033.2</v>
      </c>
      <c r="G262" s="40">
        <v>0</v>
      </c>
      <c r="H262" s="40">
        <v>1094.4000000000001</v>
      </c>
      <c r="I262" s="40">
        <v>3075</v>
      </c>
      <c r="J262" s="40">
        <v>5202.6000000000004</v>
      </c>
      <c r="K262" s="40">
        <f t="shared" si="48"/>
        <v>30797.4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  <c r="IY262" s="11"/>
      <c r="IZ262" s="11"/>
      <c r="JA262" s="11"/>
      <c r="JB262" s="11"/>
      <c r="JC262" s="11"/>
      <c r="JD262" s="11"/>
      <c r="JE262" s="11"/>
      <c r="JF262" s="11"/>
      <c r="JG262" s="11"/>
      <c r="JH262" s="11"/>
      <c r="JI262" s="11"/>
      <c r="JJ262" s="11"/>
      <c r="JK262" s="11"/>
      <c r="JL262" s="11"/>
      <c r="JM262" s="11"/>
      <c r="JN262" s="11"/>
      <c r="JO262" s="11"/>
      <c r="JP262" s="11"/>
      <c r="JQ262" s="11"/>
      <c r="JR262" s="11"/>
      <c r="JS262" s="11"/>
      <c r="JT262" s="11"/>
      <c r="JU262" s="11"/>
      <c r="JV262" s="11"/>
    </row>
    <row r="263" spans="1:282" x14ac:dyDescent="0.25">
      <c r="A263" t="s">
        <v>147</v>
      </c>
      <c r="B263" t="s">
        <v>408</v>
      </c>
      <c r="C263" s="13" t="s">
        <v>306</v>
      </c>
      <c r="D263" t="s">
        <v>203</v>
      </c>
      <c r="E263" s="40">
        <v>36000</v>
      </c>
      <c r="F263" s="40">
        <f t="shared" ref="F263:F266" si="49">E263*0.0287</f>
        <v>1033.2</v>
      </c>
      <c r="G263" s="40">
        <v>0</v>
      </c>
      <c r="H263" s="40">
        <f>E263*0.0304</f>
        <v>1094.4000000000001</v>
      </c>
      <c r="I263" s="40">
        <v>3275</v>
      </c>
      <c r="J263" s="40">
        <v>5402.6</v>
      </c>
      <c r="K263" s="40">
        <f>+E263-J263</f>
        <v>30597.4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  <c r="IV263" s="11"/>
      <c r="IW263" s="11"/>
      <c r="IX263" s="11"/>
      <c r="IY263" s="11"/>
      <c r="IZ263" s="11"/>
      <c r="JA263" s="11"/>
      <c r="JB263" s="11"/>
      <c r="JC263" s="11"/>
      <c r="JD263" s="11"/>
      <c r="JE263" s="11"/>
      <c r="JF263" s="11"/>
      <c r="JG263" s="11"/>
      <c r="JH263" s="11"/>
      <c r="JI263" s="11"/>
      <c r="JJ263" s="11"/>
      <c r="JK263" s="11"/>
      <c r="JL263" s="11"/>
      <c r="JM263" s="11"/>
      <c r="JN263" s="11"/>
      <c r="JO263" s="11"/>
      <c r="JP263" s="11"/>
      <c r="JQ263" s="11"/>
      <c r="JR263" s="11"/>
      <c r="JS263" s="11"/>
      <c r="JT263" s="11"/>
      <c r="JU263" s="11"/>
      <c r="JV263" s="11"/>
    </row>
    <row r="264" spans="1:282" x14ac:dyDescent="0.25">
      <c r="A264" t="s">
        <v>148</v>
      </c>
      <c r="B264" t="s">
        <v>408</v>
      </c>
      <c r="C264" s="13" t="s">
        <v>305</v>
      </c>
      <c r="D264" t="s">
        <v>203</v>
      </c>
      <c r="E264" s="40">
        <v>36000</v>
      </c>
      <c r="F264" s="40">
        <f t="shared" si="49"/>
        <v>1033.2</v>
      </c>
      <c r="G264" s="40">
        <v>0</v>
      </c>
      <c r="H264" s="40">
        <f>E264*0.0304</f>
        <v>1094.4000000000001</v>
      </c>
      <c r="I264" s="40">
        <v>6822.45</v>
      </c>
      <c r="J264" s="40">
        <v>8950.0499999999993</v>
      </c>
      <c r="K264" s="40">
        <f t="shared" si="48"/>
        <v>27049.95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  <c r="IW264" s="11"/>
      <c r="IX264" s="11"/>
      <c r="IY264" s="11"/>
      <c r="IZ264" s="11"/>
      <c r="JA264" s="11"/>
      <c r="JB264" s="11"/>
      <c r="JC264" s="11"/>
      <c r="JD264" s="11"/>
      <c r="JE264" s="11"/>
      <c r="JF264" s="11"/>
      <c r="JG264" s="11"/>
      <c r="JH264" s="11"/>
      <c r="JI264" s="11"/>
      <c r="JJ264" s="11"/>
      <c r="JK264" s="11"/>
      <c r="JL264" s="11"/>
      <c r="JM264" s="11"/>
      <c r="JN264" s="11"/>
      <c r="JO264" s="11"/>
      <c r="JP264" s="11"/>
      <c r="JQ264" s="11"/>
      <c r="JR264" s="11"/>
      <c r="JS264" s="11"/>
      <c r="JT264" s="11"/>
      <c r="JU264" s="11"/>
      <c r="JV264" s="11"/>
    </row>
    <row r="265" spans="1:282" x14ac:dyDescent="0.25">
      <c r="A265" t="s">
        <v>149</v>
      </c>
      <c r="B265" t="s">
        <v>144</v>
      </c>
      <c r="C265" s="13" t="s">
        <v>306</v>
      </c>
      <c r="D265" t="s">
        <v>203</v>
      </c>
      <c r="E265" s="40">
        <v>44000</v>
      </c>
      <c r="F265" s="40">
        <f t="shared" si="49"/>
        <v>1262.8</v>
      </c>
      <c r="G265" s="40">
        <v>770.57</v>
      </c>
      <c r="H265" s="40">
        <v>1337.6</v>
      </c>
      <c r="I265" s="40">
        <v>3752.45</v>
      </c>
      <c r="J265" s="40">
        <v>7123.42</v>
      </c>
      <c r="K265" s="40">
        <f t="shared" si="48"/>
        <v>36876.58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  <c r="IY265" s="11"/>
      <c r="IZ265" s="11"/>
      <c r="JA265" s="11"/>
      <c r="JB265" s="11"/>
      <c r="JC265" s="11"/>
      <c r="JD265" s="11"/>
      <c r="JE265" s="11"/>
      <c r="JF265" s="11"/>
      <c r="JG265" s="11"/>
      <c r="JH265" s="11"/>
      <c r="JI265" s="11"/>
      <c r="JJ265" s="11"/>
      <c r="JK265" s="11"/>
      <c r="JL265" s="11"/>
      <c r="JM265" s="11"/>
      <c r="JN265" s="11"/>
      <c r="JO265" s="11"/>
      <c r="JP265" s="11"/>
      <c r="JQ265" s="11"/>
      <c r="JR265" s="11"/>
      <c r="JS265" s="11"/>
      <c r="JT265" s="11"/>
      <c r="JU265" s="11"/>
      <c r="JV265" s="11"/>
    </row>
    <row r="266" spans="1:282" x14ac:dyDescent="0.25">
      <c r="A266" t="s">
        <v>340</v>
      </c>
      <c r="B266" t="s">
        <v>408</v>
      </c>
      <c r="C266" s="13" t="s">
        <v>306</v>
      </c>
      <c r="D266" t="s">
        <v>203</v>
      </c>
      <c r="E266" s="40">
        <v>45000</v>
      </c>
      <c r="F266" s="40">
        <f t="shared" si="49"/>
        <v>1291.5</v>
      </c>
      <c r="G266" s="40">
        <v>1148.33</v>
      </c>
      <c r="H266" s="40">
        <f>E266*0.0304</f>
        <v>1368</v>
      </c>
      <c r="I266" s="40">
        <v>175</v>
      </c>
      <c r="J266" s="40">
        <v>3982.83</v>
      </c>
      <c r="K266" s="40">
        <f t="shared" si="48"/>
        <v>41017.17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  <c r="IY266" s="11"/>
      <c r="IZ266" s="11"/>
      <c r="JA266" s="11"/>
      <c r="JB266" s="11"/>
      <c r="JC266" s="11"/>
      <c r="JD266" s="11"/>
      <c r="JE266" s="11"/>
      <c r="JF266" s="11"/>
      <c r="JG266" s="11"/>
      <c r="JH266" s="11"/>
      <c r="JI266" s="11"/>
      <c r="JJ266" s="11"/>
      <c r="JK266" s="11"/>
      <c r="JL266" s="11"/>
      <c r="JM266" s="11"/>
      <c r="JN266" s="11"/>
      <c r="JO266" s="11"/>
      <c r="JP266" s="11"/>
      <c r="JQ266" s="11"/>
      <c r="JR266" s="11"/>
      <c r="JS266" s="11"/>
      <c r="JT266" s="11"/>
      <c r="JU266" s="11"/>
      <c r="JV266" s="11"/>
    </row>
    <row r="267" spans="1:282" x14ac:dyDescent="0.25">
      <c r="A267" s="24" t="s">
        <v>12</v>
      </c>
      <c r="B267" s="24">
        <v>7</v>
      </c>
      <c r="C267" s="25"/>
      <c r="D267" s="24"/>
      <c r="E267" s="47">
        <f t="shared" ref="E267:K267" si="50">SUM(E260:E266)</f>
        <v>269000</v>
      </c>
      <c r="F267" s="47">
        <f t="shared" si="50"/>
        <v>7720.3</v>
      </c>
      <c r="G267" s="47">
        <f>SUM(G260:G266)</f>
        <v>1918.9</v>
      </c>
      <c r="H267" s="47">
        <f t="shared" si="50"/>
        <v>8177.6</v>
      </c>
      <c r="I267" s="47">
        <f t="shared" si="50"/>
        <v>23236.73</v>
      </c>
      <c r="J267" s="47">
        <f t="shared" si="50"/>
        <v>41053.53</v>
      </c>
      <c r="K267" s="47">
        <f t="shared" si="50"/>
        <v>227946.47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  <c r="IY267" s="11"/>
      <c r="IZ267" s="11"/>
      <c r="JA267" s="11"/>
      <c r="JB267" s="11"/>
      <c r="JC267" s="11"/>
      <c r="JD267" s="11"/>
      <c r="JE267" s="11"/>
      <c r="JF267" s="11"/>
      <c r="JG267" s="11"/>
      <c r="JH267" s="11"/>
      <c r="JI267" s="11"/>
      <c r="JJ267" s="11"/>
      <c r="JK267" s="11"/>
      <c r="JL267" s="11"/>
      <c r="JM267" s="11"/>
      <c r="JN267" s="11"/>
      <c r="JO267" s="11"/>
      <c r="JP267" s="11"/>
      <c r="JQ267" s="11"/>
      <c r="JR267" s="11"/>
      <c r="JS267" s="11"/>
      <c r="JT267" s="11"/>
      <c r="JU267" s="11"/>
      <c r="JV267" s="11"/>
    </row>
    <row r="268" spans="1:282" x14ac:dyDescent="0.25"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  <c r="IW268" s="11"/>
      <c r="IX268" s="11"/>
      <c r="IY268" s="11"/>
      <c r="IZ268" s="11"/>
      <c r="JA268" s="11"/>
      <c r="JB268" s="11"/>
      <c r="JC268" s="11"/>
      <c r="JD268" s="11"/>
      <c r="JE268" s="11"/>
      <c r="JF268" s="11"/>
      <c r="JG268" s="11"/>
      <c r="JH268" s="11"/>
      <c r="JI268" s="11"/>
      <c r="JJ268" s="11"/>
      <c r="JK268" s="11"/>
      <c r="JL268" s="11"/>
      <c r="JM268" s="11"/>
      <c r="JN268" s="11"/>
      <c r="JO268" s="11"/>
      <c r="JP268" s="11"/>
      <c r="JQ268" s="11"/>
      <c r="JR268" s="11"/>
      <c r="JS268" s="11"/>
      <c r="JT268" s="11"/>
      <c r="JU268" s="11"/>
      <c r="JV268" s="11"/>
    </row>
    <row r="269" spans="1:282" x14ac:dyDescent="0.25">
      <c r="A269" s="4" t="s">
        <v>150</v>
      </c>
      <c r="B269" s="4"/>
      <c r="C269" s="16"/>
      <c r="D269" s="4"/>
      <c r="E269" s="52"/>
      <c r="F269" s="52"/>
      <c r="G269" s="52"/>
      <c r="H269" s="52"/>
      <c r="I269" s="52"/>
      <c r="J269" s="52"/>
      <c r="K269" s="52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  <c r="IV269" s="11"/>
      <c r="IW269" s="11"/>
      <c r="IX269" s="11"/>
      <c r="IY269" s="11"/>
      <c r="IZ269" s="11"/>
      <c r="JA269" s="11"/>
      <c r="JB269" s="11"/>
      <c r="JC269" s="11"/>
      <c r="JD269" s="11"/>
      <c r="JE269" s="11"/>
      <c r="JF269" s="11"/>
      <c r="JG269" s="11"/>
      <c r="JH269" s="11"/>
      <c r="JI269" s="11"/>
      <c r="JJ269" s="11"/>
      <c r="JK269" s="11"/>
      <c r="JL269" s="11"/>
      <c r="JM269" s="11"/>
      <c r="JN269" s="11"/>
      <c r="JO269" s="11"/>
      <c r="JP269" s="11"/>
      <c r="JQ269" s="11"/>
      <c r="JR269" s="11"/>
      <c r="JS269" s="11"/>
      <c r="JT269" s="11"/>
      <c r="JU269" s="11"/>
      <c r="JV269" s="11"/>
    </row>
    <row r="270" spans="1:282" x14ac:dyDescent="0.25">
      <c r="A270" t="s">
        <v>157</v>
      </c>
      <c r="B270" t="s">
        <v>158</v>
      </c>
      <c r="C270" s="13" t="s">
        <v>305</v>
      </c>
      <c r="D270" t="s">
        <v>203</v>
      </c>
      <c r="E270" s="40">
        <v>81000</v>
      </c>
      <c r="F270" s="40">
        <f t="shared" ref="F270:F279" si="51">E270*0.0287</f>
        <v>2324.6999999999998</v>
      </c>
      <c r="G270" s="40">
        <v>6847.37</v>
      </c>
      <c r="H270" s="40">
        <f>E270*0.0304</f>
        <v>2462.4</v>
      </c>
      <c r="I270" s="40">
        <v>3179.9</v>
      </c>
      <c r="J270" s="40">
        <v>14814.37</v>
      </c>
      <c r="K270" s="40">
        <f>+E270-J270</f>
        <v>66185.63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  <c r="IV270" s="11"/>
      <c r="IW270" s="11"/>
      <c r="IX270" s="11"/>
      <c r="IY270" s="11"/>
      <c r="IZ270" s="11"/>
      <c r="JA270" s="11"/>
      <c r="JB270" s="11"/>
      <c r="JC270" s="11"/>
      <c r="JD270" s="11"/>
      <c r="JE270" s="11"/>
      <c r="JF270" s="11"/>
      <c r="JG270" s="11"/>
      <c r="JH270" s="11"/>
      <c r="JI270" s="11"/>
      <c r="JJ270" s="11"/>
      <c r="JK270" s="11"/>
      <c r="JL270" s="11"/>
      <c r="JM270" s="11"/>
      <c r="JN270" s="11"/>
      <c r="JO270" s="11"/>
      <c r="JP270" s="11"/>
      <c r="JQ270" s="11"/>
      <c r="JR270" s="11"/>
      <c r="JS270" s="11"/>
      <c r="JT270" s="11"/>
      <c r="JU270" s="11"/>
      <c r="JV270" s="11"/>
    </row>
    <row r="271" spans="1:282" x14ac:dyDescent="0.25">
      <c r="A271" t="s">
        <v>151</v>
      </c>
      <c r="B271" t="s">
        <v>143</v>
      </c>
      <c r="C271" s="13" t="s">
        <v>306</v>
      </c>
      <c r="D271" t="s">
        <v>203</v>
      </c>
      <c r="E271" s="40">
        <v>45000</v>
      </c>
      <c r="F271" s="40">
        <f t="shared" si="51"/>
        <v>1291.5</v>
      </c>
      <c r="G271" s="40">
        <v>1148.33</v>
      </c>
      <c r="H271" s="40">
        <v>1368</v>
      </c>
      <c r="I271" s="40">
        <v>13939.81</v>
      </c>
      <c r="J271" s="40">
        <f t="shared" ref="J271:J279" si="52">+F271+G271+H271+I271</f>
        <v>17747.64</v>
      </c>
      <c r="K271" s="40">
        <f t="shared" ref="K271:K279" si="53">+E271-J271</f>
        <v>27252.36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  <c r="IV271" s="11"/>
      <c r="IW271" s="11"/>
      <c r="IX271" s="11"/>
      <c r="IY271" s="11"/>
      <c r="IZ271" s="11"/>
      <c r="JA271" s="11"/>
      <c r="JB271" s="11"/>
      <c r="JC271" s="11"/>
      <c r="JD271" s="11"/>
      <c r="JE271" s="11"/>
      <c r="JF271" s="11"/>
      <c r="JG271" s="11"/>
      <c r="JH271" s="11"/>
      <c r="JI271" s="11"/>
      <c r="JJ271" s="11"/>
      <c r="JK271" s="11"/>
      <c r="JL271" s="11"/>
      <c r="JM271" s="11"/>
      <c r="JN271" s="11"/>
      <c r="JO271" s="11"/>
      <c r="JP271" s="11"/>
      <c r="JQ271" s="11"/>
      <c r="JR271" s="11"/>
      <c r="JS271" s="11"/>
      <c r="JT271" s="11"/>
      <c r="JU271" s="11"/>
      <c r="JV271" s="11"/>
    </row>
    <row r="272" spans="1:282" x14ac:dyDescent="0.25">
      <c r="A272" t="s">
        <v>152</v>
      </c>
      <c r="B272" t="s">
        <v>153</v>
      </c>
      <c r="C272" s="13" t="s">
        <v>306</v>
      </c>
      <c r="D272" t="s">
        <v>203</v>
      </c>
      <c r="E272" s="40">
        <v>33000</v>
      </c>
      <c r="F272" s="40">
        <f t="shared" si="51"/>
        <v>947.1</v>
      </c>
      <c r="G272" s="40">
        <v>0</v>
      </c>
      <c r="H272" s="40">
        <f>E272*0.0304</f>
        <v>1003.2</v>
      </c>
      <c r="I272" s="40">
        <v>2215</v>
      </c>
      <c r="J272" s="40">
        <f t="shared" si="52"/>
        <v>4165.3</v>
      </c>
      <c r="K272" s="40">
        <f t="shared" si="53"/>
        <v>28834.7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  <c r="IV272" s="11"/>
      <c r="IW272" s="11"/>
      <c r="IX272" s="11"/>
      <c r="IY272" s="11"/>
      <c r="IZ272" s="11"/>
      <c r="JA272" s="11"/>
      <c r="JB272" s="11"/>
      <c r="JC272" s="11"/>
      <c r="JD272" s="11"/>
      <c r="JE272" s="11"/>
      <c r="JF272" s="11"/>
      <c r="JG272" s="11"/>
      <c r="JH272" s="11"/>
      <c r="JI272" s="11"/>
      <c r="JJ272" s="11"/>
      <c r="JK272" s="11"/>
      <c r="JL272" s="11"/>
      <c r="JM272" s="11"/>
      <c r="JN272" s="11"/>
      <c r="JO272" s="11"/>
      <c r="JP272" s="11"/>
      <c r="JQ272" s="11"/>
      <c r="JR272" s="11"/>
      <c r="JS272" s="11"/>
      <c r="JT272" s="11"/>
      <c r="JU272" s="11"/>
      <c r="JV272" s="11"/>
    </row>
    <row r="273" spans="1:320" x14ac:dyDescent="0.25">
      <c r="A273" t="s">
        <v>156</v>
      </c>
      <c r="B273" t="s">
        <v>153</v>
      </c>
      <c r="C273" s="13" t="s">
        <v>306</v>
      </c>
      <c r="D273" t="s">
        <v>203</v>
      </c>
      <c r="E273" s="40">
        <v>33000</v>
      </c>
      <c r="F273" s="40">
        <f t="shared" si="51"/>
        <v>947.1</v>
      </c>
      <c r="G273" s="40">
        <v>0</v>
      </c>
      <c r="H273" s="40">
        <f>E273*0.0304</f>
        <v>1003.2</v>
      </c>
      <c r="I273" s="40">
        <v>315</v>
      </c>
      <c r="J273" s="40">
        <f t="shared" si="52"/>
        <v>2265.3000000000002</v>
      </c>
      <c r="K273" s="40">
        <f t="shared" si="53"/>
        <v>30734.7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  <c r="IY273" s="11"/>
      <c r="IZ273" s="11"/>
      <c r="JA273" s="11"/>
      <c r="JB273" s="11"/>
      <c r="JC273" s="11"/>
      <c r="JD273" s="11"/>
      <c r="JE273" s="11"/>
      <c r="JF273" s="11"/>
      <c r="JG273" s="11"/>
      <c r="JH273" s="11"/>
      <c r="JI273" s="11"/>
      <c r="JJ273" s="11"/>
      <c r="JK273" s="11"/>
      <c r="JL273" s="11"/>
      <c r="JM273" s="11"/>
      <c r="JN273" s="11"/>
      <c r="JO273" s="11"/>
      <c r="JP273" s="11"/>
      <c r="JQ273" s="11"/>
      <c r="JR273" s="11"/>
      <c r="JS273" s="11"/>
      <c r="JT273" s="11"/>
      <c r="JU273" s="11"/>
      <c r="JV273" s="11"/>
    </row>
    <row r="274" spans="1:320" x14ac:dyDescent="0.25">
      <c r="A274" t="s">
        <v>341</v>
      </c>
      <c r="B274" t="s">
        <v>409</v>
      </c>
      <c r="C274" s="13" t="s">
        <v>305</v>
      </c>
      <c r="D274" t="s">
        <v>203</v>
      </c>
      <c r="E274" s="40">
        <v>41000</v>
      </c>
      <c r="F274" s="40">
        <f t="shared" si="51"/>
        <v>1176.7</v>
      </c>
      <c r="G274" s="40">
        <v>347.17</v>
      </c>
      <c r="H274" s="40">
        <f>E274*0.0304</f>
        <v>1246.4000000000001</v>
      </c>
      <c r="I274" s="40">
        <v>1752.45</v>
      </c>
      <c r="J274" s="40">
        <f t="shared" si="52"/>
        <v>4522.72</v>
      </c>
      <c r="K274" s="40">
        <f t="shared" si="53"/>
        <v>36477.279999999999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  <c r="IV274" s="11"/>
      <c r="IW274" s="11"/>
      <c r="IX274" s="11"/>
      <c r="IY274" s="11"/>
      <c r="IZ274" s="11"/>
      <c r="JA274" s="11"/>
      <c r="JB274" s="11"/>
      <c r="JC274" s="11"/>
      <c r="JD274" s="11"/>
      <c r="JE274" s="11"/>
      <c r="JF274" s="11"/>
      <c r="JG274" s="11"/>
      <c r="JH274" s="11"/>
      <c r="JI274" s="11"/>
      <c r="JJ274" s="11"/>
      <c r="JK274" s="11"/>
      <c r="JL274" s="11"/>
      <c r="JM274" s="11"/>
      <c r="JN274" s="11"/>
      <c r="JO274" s="11"/>
      <c r="JP274" s="11"/>
      <c r="JQ274" s="11"/>
      <c r="JR274" s="11"/>
      <c r="JS274" s="11"/>
      <c r="JT274" s="11"/>
      <c r="JU274" s="11"/>
      <c r="JV274" s="11"/>
    </row>
    <row r="275" spans="1:320" x14ac:dyDescent="0.25">
      <c r="A275" t="s">
        <v>139</v>
      </c>
      <c r="B275" t="s">
        <v>410</v>
      </c>
      <c r="C275" s="13" t="s">
        <v>305</v>
      </c>
      <c r="D275" t="s">
        <v>203</v>
      </c>
      <c r="E275" s="40">
        <v>46000</v>
      </c>
      <c r="F275" s="40">
        <f t="shared" si="51"/>
        <v>1320.2</v>
      </c>
      <c r="G275" s="40">
        <v>1289.46</v>
      </c>
      <c r="H275" s="40">
        <f>E275*0.0304</f>
        <v>1398.4</v>
      </c>
      <c r="I275" s="40">
        <v>5520.13</v>
      </c>
      <c r="J275" s="40">
        <f t="shared" si="52"/>
        <v>9528.19</v>
      </c>
      <c r="K275" s="40">
        <f>+E275-J275</f>
        <v>36471.81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  <c r="IW275" s="11"/>
      <c r="IX275" s="11"/>
      <c r="IY275" s="11"/>
      <c r="IZ275" s="11"/>
      <c r="JA275" s="11"/>
      <c r="JB275" s="11"/>
      <c r="JC275" s="11"/>
      <c r="JD275" s="11"/>
      <c r="JE275" s="11"/>
      <c r="JF275" s="11"/>
      <c r="JG275" s="11"/>
      <c r="JH275" s="11"/>
      <c r="JI275" s="11"/>
      <c r="JJ275" s="11"/>
      <c r="JK275" s="11"/>
      <c r="JL275" s="11"/>
      <c r="JM275" s="11"/>
      <c r="JN275" s="11"/>
      <c r="JO275" s="11"/>
      <c r="JP275" s="11"/>
      <c r="JQ275" s="11"/>
      <c r="JR275" s="11"/>
      <c r="JS275" s="11"/>
      <c r="JT275" s="11"/>
      <c r="JU275" s="11"/>
      <c r="JV275" s="11"/>
    </row>
    <row r="276" spans="1:320" x14ac:dyDescent="0.25">
      <c r="A276" t="s">
        <v>342</v>
      </c>
      <c r="B276" t="s">
        <v>140</v>
      </c>
      <c r="C276" s="13" t="s">
        <v>305</v>
      </c>
      <c r="D276" t="s">
        <v>203</v>
      </c>
      <c r="E276" s="40">
        <v>61000</v>
      </c>
      <c r="F276" s="40">
        <f t="shared" si="51"/>
        <v>1750.7</v>
      </c>
      <c r="G276" s="40">
        <v>3674.86</v>
      </c>
      <c r="H276" s="40">
        <f>E276*0.0304</f>
        <v>1854.4</v>
      </c>
      <c r="I276" s="40">
        <v>12426.68</v>
      </c>
      <c r="J276" s="40">
        <f t="shared" si="52"/>
        <v>19706.64</v>
      </c>
      <c r="K276" s="40">
        <f t="shared" si="53"/>
        <v>41293.360000000001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  <c r="IS276" s="11"/>
      <c r="IT276" s="11"/>
      <c r="IU276" s="11"/>
      <c r="IV276" s="11"/>
      <c r="IW276" s="11"/>
      <c r="IX276" s="11"/>
      <c r="IY276" s="11"/>
      <c r="IZ276" s="11"/>
      <c r="JA276" s="11"/>
      <c r="JB276" s="11"/>
      <c r="JC276" s="11"/>
      <c r="JD276" s="11"/>
      <c r="JE276" s="11"/>
      <c r="JF276" s="11"/>
      <c r="JG276" s="11"/>
      <c r="JH276" s="11"/>
      <c r="JI276" s="11"/>
      <c r="JJ276" s="11"/>
      <c r="JK276" s="11"/>
      <c r="JL276" s="11"/>
      <c r="JM276" s="11"/>
      <c r="JN276" s="11"/>
      <c r="JO276" s="11"/>
      <c r="JP276" s="11"/>
      <c r="JQ276" s="11"/>
      <c r="JR276" s="11"/>
      <c r="JS276" s="11"/>
      <c r="JT276" s="11"/>
      <c r="JU276" s="11"/>
      <c r="JV276" s="11"/>
    </row>
    <row r="277" spans="1:320" s="26" customFormat="1" x14ac:dyDescent="0.25">
      <c r="A277" t="s">
        <v>141</v>
      </c>
      <c r="B277" t="s">
        <v>410</v>
      </c>
      <c r="C277" s="13" t="s">
        <v>305</v>
      </c>
      <c r="D277" t="s">
        <v>203</v>
      </c>
      <c r="E277" s="40">
        <v>46000</v>
      </c>
      <c r="F277" s="40">
        <f t="shared" si="51"/>
        <v>1320.2</v>
      </c>
      <c r="G277" s="40">
        <v>1289.46</v>
      </c>
      <c r="H277" s="40">
        <v>1398.4</v>
      </c>
      <c r="I277" s="40">
        <v>2355</v>
      </c>
      <c r="J277" s="40">
        <f t="shared" si="52"/>
        <v>6363.06</v>
      </c>
      <c r="K277" s="40">
        <f t="shared" si="53"/>
        <v>39636.94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  <c r="IT277" s="11"/>
      <c r="IU277" s="11"/>
      <c r="IV277" s="11"/>
      <c r="IW277" s="11"/>
      <c r="IX277" s="11"/>
      <c r="IY277" s="11"/>
      <c r="IZ277" s="11"/>
      <c r="JA277" s="11"/>
      <c r="JB277" s="11"/>
      <c r="JC277" s="11"/>
      <c r="JD277" s="11"/>
      <c r="JE277" s="11"/>
      <c r="JF277" s="11"/>
      <c r="JG277" s="11"/>
      <c r="JH277" s="11"/>
      <c r="JI277" s="11"/>
      <c r="JJ277" s="11"/>
      <c r="JK277" s="11"/>
      <c r="JL277" s="11"/>
      <c r="JM277" s="11"/>
      <c r="JN277" s="11"/>
      <c r="JO277" s="11"/>
      <c r="JP277" s="11"/>
      <c r="JQ277" s="11"/>
      <c r="JR277" s="11"/>
      <c r="JS277" s="11"/>
      <c r="JT277" s="11"/>
      <c r="JU277" s="11"/>
      <c r="JV277" s="11"/>
      <c r="JW277" s="11"/>
      <c r="JX277" s="11"/>
      <c r="JY277" s="11"/>
      <c r="JZ277" s="11"/>
      <c r="KA277" s="11"/>
      <c r="KB277" s="11"/>
      <c r="KC277" s="11"/>
      <c r="KD277" s="11"/>
      <c r="KE277" s="11"/>
      <c r="KF277" s="11"/>
      <c r="KG277" s="11"/>
      <c r="KH277" s="11"/>
      <c r="KI277" s="11"/>
      <c r="KJ277" s="11"/>
      <c r="KK277" s="11"/>
      <c r="KL277" s="11"/>
      <c r="KM277" s="11"/>
      <c r="KN277" s="11"/>
      <c r="KO277" s="11"/>
      <c r="KP277" s="11"/>
      <c r="KQ277" s="11"/>
      <c r="KR277" s="11"/>
      <c r="KS277" s="11"/>
      <c r="KT277" s="11"/>
      <c r="KU277" s="11"/>
      <c r="KV277" s="11"/>
      <c r="KW277" s="11"/>
      <c r="KX277" s="11"/>
      <c r="KY277" s="11"/>
      <c r="KZ277" s="11"/>
      <c r="LA277" s="11"/>
      <c r="LB277" s="11"/>
      <c r="LC277" s="11"/>
      <c r="LD277" s="11"/>
      <c r="LE277" s="11"/>
      <c r="LF277" s="11"/>
      <c r="LG277" s="11"/>
      <c r="LH277" s="11"/>
    </row>
    <row r="278" spans="1:320" x14ac:dyDescent="0.25">
      <c r="A278" t="s">
        <v>343</v>
      </c>
      <c r="B278" t="s">
        <v>411</v>
      </c>
      <c r="C278" s="13" t="s">
        <v>306</v>
      </c>
      <c r="D278" t="s">
        <v>203</v>
      </c>
      <c r="E278" s="40">
        <v>45000</v>
      </c>
      <c r="F278" s="40">
        <f t="shared" si="51"/>
        <v>1291.5</v>
      </c>
      <c r="G278" s="40">
        <v>675.09</v>
      </c>
      <c r="H278" s="40">
        <f>E278*0.0304</f>
        <v>1368</v>
      </c>
      <c r="I278" s="40">
        <v>3329.9</v>
      </c>
      <c r="J278" s="40">
        <f t="shared" si="52"/>
        <v>6664.49</v>
      </c>
      <c r="K278" s="40">
        <f t="shared" si="53"/>
        <v>38335.51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  <c r="IV278" s="11"/>
      <c r="IW278" s="11"/>
      <c r="IX278" s="11"/>
      <c r="IY278" s="11"/>
      <c r="IZ278" s="11"/>
      <c r="JA278" s="11"/>
      <c r="JB278" s="11"/>
      <c r="JC278" s="11"/>
      <c r="JD278" s="11"/>
      <c r="JE278" s="11"/>
      <c r="JF278" s="11"/>
      <c r="JG278" s="11"/>
      <c r="JH278" s="11"/>
      <c r="JI278" s="11"/>
      <c r="JJ278" s="11"/>
      <c r="JK278" s="11"/>
      <c r="JL278" s="11"/>
      <c r="JM278" s="11"/>
      <c r="JN278" s="11"/>
      <c r="JO278" s="11"/>
      <c r="JP278" s="11"/>
      <c r="JQ278" s="11"/>
      <c r="JR278" s="11"/>
      <c r="JS278" s="11"/>
      <c r="JT278" s="11"/>
      <c r="JU278" s="11"/>
      <c r="JV278" s="11"/>
      <c r="JW278" s="11"/>
      <c r="JX278" s="11"/>
      <c r="JY278" s="11"/>
      <c r="JZ278" s="11"/>
      <c r="KA278" s="11"/>
      <c r="KB278" s="11"/>
      <c r="KC278" s="11"/>
      <c r="KD278" s="11"/>
      <c r="KE278" s="11"/>
      <c r="KF278" s="11"/>
      <c r="KG278" s="11"/>
      <c r="KH278" s="11"/>
      <c r="KI278" s="11"/>
      <c r="KJ278" s="11"/>
      <c r="KK278" s="11"/>
      <c r="KL278" s="11"/>
      <c r="KM278" s="11"/>
      <c r="KN278" s="11"/>
      <c r="KO278" s="11"/>
      <c r="KP278" s="11"/>
      <c r="KQ278" s="11"/>
      <c r="KR278" s="11"/>
      <c r="KS278" s="11"/>
      <c r="KT278" s="11"/>
      <c r="KU278" s="11"/>
      <c r="KV278" s="11"/>
      <c r="KW278" s="11"/>
      <c r="KX278" s="11"/>
      <c r="KY278" s="11"/>
      <c r="KZ278" s="11"/>
      <c r="LA278" s="11"/>
      <c r="LB278" s="11"/>
      <c r="LC278" s="11"/>
      <c r="LD278" s="11"/>
      <c r="LE278" s="11"/>
      <c r="LF278" s="11"/>
      <c r="LG278" s="11"/>
      <c r="LH278" s="11"/>
    </row>
    <row r="279" spans="1:320" s="26" customFormat="1" x14ac:dyDescent="0.25">
      <c r="A279" t="s">
        <v>344</v>
      </c>
      <c r="B279" t="s">
        <v>143</v>
      </c>
      <c r="C279" s="13" t="s">
        <v>306</v>
      </c>
      <c r="D279" t="s">
        <v>203</v>
      </c>
      <c r="E279" s="40">
        <v>45000</v>
      </c>
      <c r="F279" s="40">
        <f t="shared" si="51"/>
        <v>1291.5</v>
      </c>
      <c r="G279" s="40">
        <v>1148.33</v>
      </c>
      <c r="H279" s="40">
        <f>E279*0.0304</f>
        <v>1368</v>
      </c>
      <c r="I279" s="40">
        <v>620</v>
      </c>
      <c r="J279" s="40">
        <f t="shared" si="52"/>
        <v>4427.83</v>
      </c>
      <c r="K279" s="40">
        <f t="shared" si="53"/>
        <v>40572.17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  <c r="IV279" s="11"/>
      <c r="IW279" s="11"/>
      <c r="IX279" s="11"/>
      <c r="IY279" s="11"/>
      <c r="IZ279" s="11"/>
      <c r="JA279" s="11"/>
      <c r="JB279" s="11"/>
      <c r="JC279" s="11"/>
      <c r="JD279" s="11"/>
      <c r="JE279" s="11"/>
      <c r="JF279" s="11"/>
      <c r="JG279" s="11"/>
      <c r="JH279" s="11"/>
      <c r="JI279" s="11"/>
      <c r="JJ279" s="11"/>
      <c r="JK279" s="11"/>
      <c r="JL279" s="11"/>
      <c r="JM279" s="11"/>
      <c r="JN279" s="11"/>
      <c r="JO279" s="11"/>
      <c r="JP279" s="11"/>
      <c r="JQ279" s="11"/>
      <c r="JR279" s="11"/>
      <c r="JS279" s="11"/>
      <c r="JT279" s="11"/>
      <c r="JU279" s="11"/>
      <c r="JV279" s="11"/>
      <c r="JW279" s="11"/>
      <c r="JX279" s="11"/>
      <c r="JY279" s="11"/>
      <c r="JZ279" s="11"/>
      <c r="KA279" s="11"/>
      <c r="KB279" s="11"/>
      <c r="KC279" s="11"/>
      <c r="KD279" s="11"/>
      <c r="KE279" s="11"/>
      <c r="KF279" s="11"/>
      <c r="KG279" s="11"/>
      <c r="KH279" s="11"/>
      <c r="KI279" s="11"/>
      <c r="KJ279" s="11"/>
      <c r="KK279" s="11"/>
      <c r="KL279" s="11"/>
      <c r="KM279" s="11"/>
      <c r="KN279" s="11"/>
      <c r="KO279" s="11"/>
      <c r="KP279" s="11"/>
      <c r="KQ279" s="11"/>
      <c r="KR279" s="11"/>
      <c r="KS279" s="11"/>
      <c r="KT279" s="11"/>
      <c r="KU279" s="11"/>
      <c r="KV279" s="11"/>
      <c r="KW279" s="11"/>
      <c r="KX279" s="11"/>
      <c r="KY279" s="11"/>
      <c r="KZ279" s="11"/>
      <c r="LA279" s="11"/>
      <c r="LB279" s="11"/>
      <c r="LC279" s="11"/>
      <c r="LD279" s="11"/>
      <c r="LE279" s="11"/>
      <c r="LF279" s="11"/>
      <c r="LG279" s="11"/>
      <c r="LH279" s="11"/>
    </row>
    <row r="280" spans="1:320" s="11" customFormat="1" x14ac:dyDescent="0.25">
      <c r="A280" s="24" t="s">
        <v>12</v>
      </c>
      <c r="B280" s="24">
        <v>10</v>
      </c>
      <c r="C280" s="25"/>
      <c r="D280" s="24"/>
      <c r="E280" s="47">
        <f t="shared" ref="E280:J280" si="54">SUM(E270:E279)</f>
        <v>476000</v>
      </c>
      <c r="F280" s="47">
        <f t="shared" si="54"/>
        <v>13661.2</v>
      </c>
      <c r="G280" s="47">
        <f>SUM(G270:G279)</f>
        <v>16420.07</v>
      </c>
      <c r="H280" s="47">
        <f t="shared" si="54"/>
        <v>14470.4</v>
      </c>
      <c r="I280" s="47">
        <f t="shared" si="54"/>
        <v>45653.87</v>
      </c>
      <c r="J280" s="47">
        <f t="shared" si="54"/>
        <v>90205.54</v>
      </c>
      <c r="K280" s="47">
        <f>SUM(K270:K273)+K274+K275+K276+K277+K278+K279</f>
        <v>385794.46</v>
      </c>
    </row>
    <row r="281" spans="1:320" x14ac:dyDescent="0.25">
      <c r="A281" s="10"/>
      <c r="B281" s="10"/>
      <c r="C281" s="15"/>
      <c r="D281" s="10"/>
      <c r="E281" s="51"/>
      <c r="F281" s="51"/>
      <c r="G281" s="51"/>
      <c r="H281" s="51"/>
      <c r="I281" s="51"/>
      <c r="J281" s="51"/>
      <c r="K281" s="5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  <c r="IV281" s="11"/>
      <c r="IW281" s="11"/>
      <c r="IX281" s="11"/>
      <c r="IY281" s="11"/>
      <c r="IZ281" s="11"/>
      <c r="JA281" s="11"/>
      <c r="JB281" s="11"/>
      <c r="JC281" s="11"/>
      <c r="JD281" s="11"/>
      <c r="JE281" s="11"/>
      <c r="JF281" s="11"/>
      <c r="JG281" s="11"/>
      <c r="JH281" s="11"/>
      <c r="JI281" s="11"/>
      <c r="JJ281" s="11"/>
      <c r="JK281" s="11"/>
      <c r="JL281" s="11"/>
      <c r="JM281" s="11"/>
      <c r="JN281" s="11"/>
      <c r="JO281" s="11"/>
      <c r="JP281" s="11"/>
      <c r="JQ281" s="11"/>
      <c r="JR281" s="11"/>
      <c r="JS281" s="11"/>
      <c r="JT281" s="11"/>
      <c r="JU281" s="11"/>
      <c r="JV281" s="11"/>
    </row>
    <row r="282" spans="1:320" x14ac:dyDescent="0.25">
      <c r="A282" s="64" t="s">
        <v>81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  <c r="IV282" s="11"/>
      <c r="IW282" s="11"/>
      <c r="IX282" s="11"/>
      <c r="IY282" s="11"/>
      <c r="IZ282" s="11"/>
      <c r="JA282" s="11"/>
      <c r="JB282" s="11"/>
      <c r="JC282" s="11"/>
      <c r="JD282" s="11"/>
      <c r="JE282" s="11"/>
      <c r="JF282" s="11"/>
      <c r="JG282" s="11"/>
      <c r="JH282" s="11"/>
      <c r="JI282" s="11"/>
      <c r="JJ282" s="11"/>
      <c r="JK282" s="11"/>
      <c r="JL282" s="11"/>
      <c r="JM282" s="11"/>
      <c r="JN282" s="11"/>
      <c r="JO282" s="11"/>
      <c r="JP282" s="11"/>
      <c r="JQ282" s="11"/>
      <c r="JR282" s="11"/>
      <c r="JS282" s="11"/>
      <c r="JT282" s="11"/>
      <c r="JU282" s="11"/>
      <c r="JV282" s="11"/>
    </row>
    <row r="283" spans="1:320" x14ac:dyDescent="0.25">
      <c r="A283" t="s">
        <v>422</v>
      </c>
      <c r="B283" t="s">
        <v>80</v>
      </c>
      <c r="C283" s="13" t="s">
        <v>306</v>
      </c>
      <c r="D283" t="s">
        <v>202</v>
      </c>
      <c r="E283" s="40">
        <v>165000</v>
      </c>
      <c r="F283" s="40">
        <v>4735.5</v>
      </c>
      <c r="G283" s="40">
        <v>27394.99</v>
      </c>
      <c r="H283" s="40">
        <v>5016</v>
      </c>
      <c r="I283" s="40">
        <v>25</v>
      </c>
      <c r="J283" s="40">
        <v>37171.49</v>
      </c>
      <c r="K283" s="40">
        <f>E283-J283</f>
        <v>127828.51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  <c r="IT283" s="11"/>
      <c r="IU283" s="11"/>
      <c r="IV283" s="11"/>
      <c r="IW283" s="11"/>
      <c r="IX283" s="11"/>
      <c r="IY283" s="11"/>
      <c r="IZ283" s="11"/>
      <c r="JA283" s="11"/>
      <c r="JB283" s="11"/>
      <c r="JC283" s="11"/>
      <c r="JD283" s="11"/>
      <c r="JE283" s="11"/>
      <c r="JF283" s="11"/>
      <c r="JG283" s="11"/>
      <c r="JH283" s="11"/>
      <c r="JI283" s="11"/>
      <c r="JJ283" s="11"/>
      <c r="JK283" s="11"/>
      <c r="JL283" s="11"/>
      <c r="JM283" s="11"/>
      <c r="JN283" s="11"/>
      <c r="JO283" s="11"/>
      <c r="JP283" s="11"/>
      <c r="JQ283" s="11"/>
      <c r="JR283" s="11"/>
      <c r="JS283" s="11"/>
      <c r="JT283" s="11"/>
      <c r="JU283" s="11"/>
      <c r="JV283" s="11"/>
    </row>
    <row r="284" spans="1:320" s="11" customFormat="1" x14ac:dyDescent="0.25">
      <c r="A284" s="2" t="s">
        <v>12</v>
      </c>
      <c r="B284" s="2">
        <v>1</v>
      </c>
      <c r="C284" s="14"/>
      <c r="D284" s="2"/>
      <c r="E284" s="48">
        <f t="shared" ref="E284:K284" si="55">SUM(E283:E283)</f>
        <v>165000</v>
      </c>
      <c r="F284" s="48">
        <f t="shared" si="55"/>
        <v>4735.5</v>
      </c>
      <c r="G284" s="48">
        <f>SUM(G283:G283)</f>
        <v>27394.99</v>
      </c>
      <c r="H284" s="48">
        <f t="shared" si="55"/>
        <v>5016</v>
      </c>
      <c r="I284" s="48">
        <f t="shared" si="55"/>
        <v>25</v>
      </c>
      <c r="J284" s="48">
        <f t="shared" si="55"/>
        <v>37171.49</v>
      </c>
      <c r="K284" s="48">
        <f t="shared" si="55"/>
        <v>127828.51</v>
      </c>
    </row>
    <row r="285" spans="1:320" x14ac:dyDescent="0.25">
      <c r="A285" s="10"/>
      <c r="B285" s="10"/>
      <c r="C285" s="15"/>
      <c r="D285" s="10"/>
      <c r="E285" s="51"/>
      <c r="F285" s="51"/>
      <c r="G285" s="51"/>
      <c r="H285" s="51"/>
      <c r="I285" s="51"/>
      <c r="J285" s="51"/>
      <c r="K285" s="5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  <c r="IV285" s="11"/>
      <c r="IW285" s="11"/>
      <c r="IX285" s="11"/>
      <c r="IY285" s="11"/>
      <c r="IZ285" s="11"/>
      <c r="JA285" s="11"/>
      <c r="JB285" s="11"/>
      <c r="JC285" s="11"/>
      <c r="JD285" s="11"/>
      <c r="JE285" s="11"/>
      <c r="JF285" s="11"/>
      <c r="JG285" s="11"/>
      <c r="JH285" s="11"/>
      <c r="JI285" s="11"/>
      <c r="JJ285" s="11"/>
      <c r="JK285" s="11"/>
      <c r="JL285" s="11"/>
      <c r="JM285" s="11"/>
      <c r="JN285" s="11"/>
      <c r="JO285" s="11"/>
      <c r="JP285" s="11"/>
      <c r="JQ285" s="11"/>
      <c r="JR285" s="11"/>
      <c r="JS285" s="11"/>
      <c r="JT285" s="11"/>
      <c r="JU285" s="11"/>
      <c r="JV285" s="11"/>
    </row>
    <row r="286" spans="1:320" x14ac:dyDescent="0.25">
      <c r="A286" s="64" t="s">
        <v>83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  <c r="IV286" s="11"/>
      <c r="IW286" s="11"/>
      <c r="IX286" s="11"/>
      <c r="IY286" s="11"/>
      <c r="IZ286" s="11"/>
      <c r="JA286" s="11"/>
      <c r="JB286" s="11"/>
      <c r="JC286" s="11"/>
      <c r="JD286" s="11"/>
      <c r="JE286" s="11"/>
      <c r="JF286" s="11"/>
      <c r="JG286" s="11"/>
      <c r="JH286" s="11"/>
      <c r="JI286" s="11"/>
      <c r="JJ286" s="11"/>
      <c r="JK286" s="11"/>
      <c r="JL286" s="11"/>
      <c r="JM286" s="11"/>
      <c r="JN286" s="11"/>
      <c r="JO286" s="11"/>
      <c r="JP286" s="11"/>
      <c r="JQ286" s="11"/>
      <c r="JR286" s="11"/>
      <c r="JS286" s="11"/>
      <c r="JT286" s="11"/>
      <c r="JU286" s="11"/>
      <c r="JV286" s="11"/>
    </row>
    <row r="287" spans="1:320" x14ac:dyDescent="0.25">
      <c r="A287" t="s">
        <v>372</v>
      </c>
      <c r="B287" t="s">
        <v>18</v>
      </c>
      <c r="C287" s="13" t="s">
        <v>305</v>
      </c>
      <c r="D287" t="s">
        <v>203</v>
      </c>
      <c r="E287" s="40">
        <v>41000</v>
      </c>
      <c r="F287" s="40">
        <f>E287*0.0287</f>
        <v>1176.7</v>
      </c>
      <c r="G287" s="40">
        <v>583.79</v>
      </c>
      <c r="H287" s="40">
        <f>E287*0.0304</f>
        <v>1246.4000000000001</v>
      </c>
      <c r="I287" s="40">
        <v>1200</v>
      </c>
      <c r="J287" s="40">
        <v>4206.8900000000003</v>
      </c>
      <c r="K287" s="40">
        <f>E287-J287</f>
        <v>36793.11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  <c r="IV287" s="11"/>
      <c r="IW287" s="11"/>
      <c r="IX287" s="11"/>
      <c r="IY287" s="11"/>
      <c r="IZ287" s="11"/>
      <c r="JA287" s="11"/>
      <c r="JB287" s="11"/>
      <c r="JC287" s="11"/>
      <c r="JD287" s="11"/>
      <c r="JE287" s="11"/>
      <c r="JF287" s="11"/>
      <c r="JG287" s="11"/>
      <c r="JH287" s="11"/>
      <c r="JI287" s="11"/>
      <c r="JJ287" s="11"/>
      <c r="JK287" s="11"/>
      <c r="JL287" s="11"/>
      <c r="JM287" s="11"/>
      <c r="JN287" s="11"/>
      <c r="JO287" s="11"/>
      <c r="JP287" s="11"/>
      <c r="JQ287" s="11"/>
      <c r="JR287" s="11"/>
      <c r="JS287" s="11"/>
      <c r="JT287" s="11"/>
      <c r="JU287" s="11"/>
      <c r="JV287" s="11"/>
    </row>
    <row r="288" spans="1:320" x14ac:dyDescent="0.25">
      <c r="A288" t="s">
        <v>207</v>
      </c>
      <c r="B288" t="s">
        <v>86</v>
      </c>
      <c r="C288" s="13" t="s">
        <v>305</v>
      </c>
      <c r="D288" t="s">
        <v>203</v>
      </c>
      <c r="E288" s="40">
        <v>41000</v>
      </c>
      <c r="F288" s="40">
        <f>E288*0.0287</f>
        <v>1176.7</v>
      </c>
      <c r="G288" s="40">
        <v>347.17</v>
      </c>
      <c r="H288" s="40">
        <f>E288*0.0304</f>
        <v>1246.4000000000001</v>
      </c>
      <c r="I288" s="40">
        <v>6985.13</v>
      </c>
      <c r="J288" s="40">
        <v>9755.4</v>
      </c>
      <c r="K288" s="40">
        <f t="shared" ref="K288:K291" si="56">E288-J288</f>
        <v>31244.6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  <c r="IV288" s="11"/>
      <c r="IW288" s="11"/>
      <c r="IX288" s="11"/>
      <c r="IY288" s="11"/>
      <c r="IZ288" s="11"/>
      <c r="JA288" s="11"/>
      <c r="JB288" s="11"/>
      <c r="JC288" s="11"/>
      <c r="JD288" s="11"/>
      <c r="JE288" s="11"/>
      <c r="JF288" s="11"/>
      <c r="JG288" s="11"/>
      <c r="JH288" s="11"/>
      <c r="JI288" s="11"/>
      <c r="JJ288" s="11"/>
      <c r="JK288" s="11"/>
      <c r="JL288" s="11"/>
      <c r="JM288" s="11"/>
      <c r="JN288" s="11"/>
      <c r="JO288" s="11"/>
      <c r="JP288" s="11"/>
      <c r="JQ288" s="11"/>
      <c r="JR288" s="11"/>
      <c r="JS288" s="11"/>
      <c r="JT288" s="11"/>
      <c r="JU288" s="11"/>
      <c r="JV288" s="11"/>
    </row>
    <row r="289" spans="1:282" x14ac:dyDescent="0.25">
      <c r="A289" t="s">
        <v>218</v>
      </c>
      <c r="B289" t="s">
        <v>217</v>
      </c>
      <c r="C289" s="13" t="s">
        <v>306</v>
      </c>
      <c r="D289" t="s">
        <v>203</v>
      </c>
      <c r="E289" s="40">
        <v>41000</v>
      </c>
      <c r="F289" s="40">
        <f>E289*0.0287</f>
        <v>1176.7</v>
      </c>
      <c r="G289" s="40">
        <v>583.79</v>
      </c>
      <c r="H289" s="40">
        <f>E289*0.0304</f>
        <v>1246.4000000000001</v>
      </c>
      <c r="I289" s="40">
        <v>175</v>
      </c>
      <c r="J289" s="40">
        <v>3181.89</v>
      </c>
      <c r="K289" s="40">
        <f t="shared" si="56"/>
        <v>37818.11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  <c r="IS289" s="11"/>
      <c r="IT289" s="11"/>
      <c r="IU289" s="11"/>
      <c r="IV289" s="11"/>
      <c r="IW289" s="11"/>
      <c r="IX289" s="11"/>
      <c r="IY289" s="11"/>
      <c r="IZ289" s="11"/>
      <c r="JA289" s="11"/>
      <c r="JB289" s="11"/>
      <c r="JC289" s="11"/>
      <c r="JD289" s="11"/>
      <c r="JE289" s="11"/>
      <c r="JF289" s="11"/>
      <c r="JG289" s="11"/>
      <c r="JH289" s="11"/>
      <c r="JI289" s="11"/>
      <c r="JJ289" s="11"/>
      <c r="JK289" s="11"/>
      <c r="JL289" s="11"/>
      <c r="JM289" s="11"/>
      <c r="JN289" s="11"/>
      <c r="JO289" s="11"/>
      <c r="JP289" s="11"/>
      <c r="JQ289" s="11"/>
      <c r="JR289" s="11"/>
      <c r="JS289" s="11"/>
      <c r="JT289" s="11"/>
      <c r="JU289" s="11"/>
      <c r="JV289" s="11"/>
    </row>
    <row r="290" spans="1:282" x14ac:dyDescent="0.25">
      <c r="A290" t="s">
        <v>219</v>
      </c>
      <c r="B290" t="s">
        <v>48</v>
      </c>
      <c r="C290" s="13" t="s">
        <v>305</v>
      </c>
      <c r="D290" t="s">
        <v>203</v>
      </c>
      <c r="E290" s="40">
        <v>36000</v>
      </c>
      <c r="F290" s="40">
        <f>E290*0.0287</f>
        <v>1033.2</v>
      </c>
      <c r="G290" s="40">
        <v>0</v>
      </c>
      <c r="H290" s="40">
        <f>E290*0.0304</f>
        <v>1094.4000000000001</v>
      </c>
      <c r="I290" s="40">
        <v>1975</v>
      </c>
      <c r="J290" s="40">
        <v>4102.6000000000004</v>
      </c>
      <c r="K290" s="40">
        <f>E290-J290</f>
        <v>31897.4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  <c r="IV290" s="11"/>
      <c r="IW290" s="11"/>
      <c r="IX290" s="11"/>
      <c r="IY290" s="11"/>
      <c r="IZ290" s="11"/>
      <c r="JA290" s="11"/>
      <c r="JB290" s="11"/>
      <c r="JC290" s="11"/>
      <c r="JD290" s="11"/>
      <c r="JE290" s="11"/>
      <c r="JF290" s="11"/>
      <c r="JG290" s="11"/>
      <c r="JH290" s="11"/>
      <c r="JI290" s="11"/>
      <c r="JJ290" s="11"/>
      <c r="JK290" s="11"/>
      <c r="JL290" s="11"/>
      <c r="JM290" s="11"/>
      <c r="JN290" s="11"/>
      <c r="JO290" s="11"/>
      <c r="JP290" s="11"/>
      <c r="JQ290" s="11"/>
      <c r="JR290" s="11"/>
      <c r="JS290" s="11"/>
      <c r="JT290" s="11"/>
      <c r="JU290" s="11"/>
      <c r="JV290" s="11"/>
    </row>
    <row r="291" spans="1:282" x14ac:dyDescent="0.25">
      <c r="A291" t="s">
        <v>186</v>
      </c>
      <c r="B291" t="s">
        <v>86</v>
      </c>
      <c r="C291" s="13" t="s">
        <v>305</v>
      </c>
      <c r="D291" t="s">
        <v>203</v>
      </c>
      <c r="E291" s="40">
        <v>41000</v>
      </c>
      <c r="F291" s="40">
        <f>E291*0.0287</f>
        <v>1176.7</v>
      </c>
      <c r="G291" s="40">
        <v>347.17</v>
      </c>
      <c r="H291" s="40">
        <f>E291*0.0304</f>
        <v>1246.4000000000001</v>
      </c>
      <c r="I291" s="40">
        <v>1752.45</v>
      </c>
      <c r="J291" s="40">
        <v>4522.72</v>
      </c>
      <c r="K291" s="40">
        <f t="shared" si="56"/>
        <v>36477.279999999999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  <c r="IV291" s="11"/>
      <c r="IW291" s="11"/>
      <c r="IX291" s="11"/>
      <c r="IY291" s="11"/>
      <c r="IZ291" s="11"/>
      <c r="JA291" s="11"/>
      <c r="JB291" s="11"/>
      <c r="JC291" s="11"/>
      <c r="JD291" s="11"/>
      <c r="JE291" s="11"/>
      <c r="JF291" s="11"/>
      <c r="JG291" s="11"/>
      <c r="JH291" s="11"/>
      <c r="JI291" s="11"/>
      <c r="JJ291" s="11"/>
      <c r="JK291" s="11"/>
      <c r="JL291" s="11"/>
      <c r="JM291" s="11"/>
      <c r="JN291" s="11"/>
      <c r="JO291" s="11"/>
      <c r="JP291" s="11"/>
      <c r="JQ291" s="11"/>
      <c r="JR291" s="11"/>
      <c r="JS291" s="11"/>
      <c r="JT291" s="11"/>
      <c r="JU291" s="11"/>
      <c r="JV291" s="11"/>
    </row>
    <row r="292" spans="1:282" s="11" customFormat="1" x14ac:dyDescent="0.25">
      <c r="A292" s="2" t="s">
        <v>12</v>
      </c>
      <c r="B292" s="2">
        <v>5</v>
      </c>
      <c r="C292" s="14"/>
      <c r="D292" s="2"/>
      <c r="E292" s="48">
        <f t="shared" ref="E292:J292" si="57">SUM(E287:E291)</f>
        <v>200000</v>
      </c>
      <c r="F292" s="48">
        <f t="shared" si="57"/>
        <v>5740</v>
      </c>
      <c r="G292" s="48">
        <f>SUM(G287:G291)</f>
        <v>1861.92</v>
      </c>
      <c r="H292" s="48">
        <f t="shared" si="57"/>
        <v>6080</v>
      </c>
      <c r="I292" s="48">
        <f t="shared" si="57"/>
        <v>12087.58</v>
      </c>
      <c r="J292" s="48">
        <f t="shared" si="57"/>
        <v>25769.5</v>
      </c>
      <c r="K292" s="48">
        <f>SUM(K287:K291)</f>
        <v>174230.5</v>
      </c>
    </row>
    <row r="293" spans="1:282" x14ac:dyDescent="0.25">
      <c r="A293" s="10"/>
      <c r="B293" s="10"/>
      <c r="C293" s="15"/>
      <c r="D293" s="10"/>
      <c r="E293" s="51"/>
      <c r="F293" s="51"/>
      <c r="G293" s="51"/>
      <c r="H293" s="51"/>
      <c r="I293" s="51"/>
      <c r="J293" s="51"/>
      <c r="K293" s="5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  <c r="IV293" s="11"/>
      <c r="IW293" s="11"/>
      <c r="IX293" s="11"/>
      <c r="IY293" s="11"/>
      <c r="IZ293" s="11"/>
      <c r="JA293" s="11"/>
      <c r="JB293" s="11"/>
      <c r="JC293" s="11"/>
      <c r="JD293" s="11"/>
      <c r="JE293" s="11"/>
      <c r="JF293" s="11"/>
      <c r="JG293" s="11"/>
      <c r="JH293" s="11"/>
      <c r="JI293" s="11"/>
      <c r="JJ293" s="11"/>
      <c r="JK293" s="11"/>
      <c r="JL293" s="11"/>
      <c r="JM293" s="11"/>
      <c r="JN293" s="11"/>
      <c r="JO293" s="11"/>
      <c r="JP293" s="11"/>
      <c r="JQ293" s="11"/>
      <c r="JR293" s="11"/>
      <c r="JS293" s="11"/>
      <c r="JT293" s="11"/>
      <c r="JU293" s="11"/>
      <c r="JV293" s="11"/>
    </row>
    <row r="294" spans="1:282" s="2" customFormat="1" x14ac:dyDescent="0.25">
      <c r="A294" s="4" t="s">
        <v>399</v>
      </c>
      <c r="B294" s="4"/>
      <c r="C294" s="16"/>
      <c r="D294" s="4"/>
      <c r="E294" s="52"/>
      <c r="F294" s="52"/>
      <c r="G294" s="52"/>
      <c r="H294" s="52"/>
      <c r="I294" s="52"/>
      <c r="J294" s="52"/>
      <c r="K294" s="52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  <c r="IU294" s="10"/>
      <c r="IV294" s="10"/>
      <c r="IW294" s="10"/>
      <c r="IX294" s="10"/>
      <c r="IY294" s="10"/>
      <c r="IZ294" s="10"/>
      <c r="JA294" s="10"/>
      <c r="JB294" s="10"/>
      <c r="JC294" s="10"/>
      <c r="JD294" s="10"/>
      <c r="JE294" s="10"/>
      <c r="JF294" s="10"/>
      <c r="JG294" s="10"/>
      <c r="JH294" s="10"/>
      <c r="JI294" s="10"/>
      <c r="JJ294" s="10"/>
      <c r="JK294" s="10"/>
      <c r="JL294" s="10"/>
      <c r="JM294" s="10"/>
      <c r="JN294" s="10"/>
      <c r="JO294" s="10"/>
      <c r="JP294" s="10"/>
      <c r="JQ294" s="10"/>
      <c r="JR294" s="10"/>
      <c r="JS294" s="10"/>
      <c r="JT294" s="10"/>
      <c r="JU294" s="10"/>
      <c r="JV294" s="10"/>
    </row>
    <row r="295" spans="1:282" x14ac:dyDescent="0.25">
      <c r="A295" s="11" t="s">
        <v>87</v>
      </c>
      <c r="B295" s="11" t="s">
        <v>82</v>
      </c>
      <c r="C295" s="13" t="s">
        <v>305</v>
      </c>
      <c r="D295" t="s">
        <v>202</v>
      </c>
      <c r="E295" s="40">
        <v>101000</v>
      </c>
      <c r="F295" s="40">
        <f>E295*0.0287</f>
        <v>2898.7</v>
      </c>
      <c r="G295" s="40">
        <v>11551.87</v>
      </c>
      <c r="H295" s="40">
        <f>E295*0.0304</f>
        <v>3070.4</v>
      </c>
      <c r="I295" s="40">
        <v>3329.9</v>
      </c>
      <c r="J295" s="40">
        <f>+F295+G295+H295+I295</f>
        <v>20850.87</v>
      </c>
      <c r="K295" s="40">
        <f>E295-J295</f>
        <v>80149.13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  <c r="IS295" s="11"/>
      <c r="IT295" s="11"/>
      <c r="IU295" s="11"/>
      <c r="IV295" s="11"/>
      <c r="IW295" s="11"/>
      <c r="IX295" s="11"/>
      <c r="IY295" s="11"/>
      <c r="IZ295" s="11"/>
      <c r="JA295" s="11"/>
      <c r="JB295" s="11"/>
      <c r="JC295" s="11"/>
      <c r="JD295" s="11"/>
      <c r="JE295" s="11"/>
      <c r="JF295" s="11"/>
      <c r="JG295" s="11"/>
      <c r="JH295" s="11"/>
      <c r="JI295" s="11"/>
      <c r="JJ295" s="11"/>
      <c r="JK295" s="11"/>
      <c r="JL295" s="11"/>
      <c r="JM295" s="11"/>
      <c r="JN295" s="11"/>
      <c r="JO295" s="11"/>
      <c r="JP295" s="11"/>
      <c r="JQ295" s="11"/>
      <c r="JR295" s="11"/>
      <c r="JS295" s="11"/>
      <c r="JT295" s="11"/>
      <c r="JU295" s="11"/>
      <c r="JV295" s="11"/>
    </row>
    <row r="296" spans="1:282" s="11" customFormat="1" x14ac:dyDescent="0.25">
      <c r="A296" s="24" t="s">
        <v>12</v>
      </c>
      <c r="B296" s="24">
        <v>1</v>
      </c>
      <c r="C296" s="25"/>
      <c r="D296" s="24"/>
      <c r="E296" s="47">
        <f t="shared" ref="E296:K296" si="58">SUM(E295)</f>
        <v>101000</v>
      </c>
      <c r="F296" s="47">
        <f t="shared" si="58"/>
        <v>2898.7</v>
      </c>
      <c r="G296" s="47">
        <f>SUM(G295)</f>
        <v>11551.87</v>
      </c>
      <c r="H296" s="47">
        <f t="shared" si="58"/>
        <v>3070.4</v>
      </c>
      <c r="I296" s="47">
        <f t="shared" si="58"/>
        <v>3329.9</v>
      </c>
      <c r="J296" s="47">
        <f t="shared" si="58"/>
        <v>20850.87</v>
      </c>
      <c r="K296" s="47">
        <f t="shared" si="58"/>
        <v>80149.13</v>
      </c>
    </row>
    <row r="297" spans="1:282" s="11" customFormat="1" x14ac:dyDescent="0.25">
      <c r="A297" s="10"/>
      <c r="B297" s="10"/>
      <c r="C297" s="15"/>
      <c r="D297" s="10"/>
      <c r="E297" s="51"/>
      <c r="F297" s="51"/>
      <c r="G297" s="51"/>
      <c r="H297" s="51"/>
      <c r="I297" s="51"/>
      <c r="J297" s="51"/>
      <c r="K297" s="51"/>
    </row>
    <row r="298" spans="1:282" s="11" customFormat="1" x14ac:dyDescent="0.25">
      <c r="A298" s="10" t="s">
        <v>425</v>
      </c>
      <c r="B298" s="10"/>
      <c r="C298" s="15"/>
      <c r="D298" s="10"/>
      <c r="E298" s="51"/>
      <c r="F298" s="51"/>
      <c r="G298" s="51"/>
      <c r="H298" s="51"/>
      <c r="I298" s="51"/>
      <c r="J298" s="51"/>
      <c r="K298" s="51"/>
    </row>
    <row r="299" spans="1:282" s="27" customFormat="1" x14ac:dyDescent="0.25">
      <c r="A299" s="11" t="s">
        <v>433</v>
      </c>
      <c r="B299" s="11" t="s">
        <v>16</v>
      </c>
      <c r="C299" s="39" t="s">
        <v>305</v>
      </c>
      <c r="D299" s="11" t="s">
        <v>202</v>
      </c>
      <c r="E299" s="54">
        <v>101000</v>
      </c>
      <c r="F299" s="54">
        <v>2898.7</v>
      </c>
      <c r="G299" s="40">
        <v>11946.23</v>
      </c>
      <c r="H299" s="54">
        <v>3070.4</v>
      </c>
      <c r="I299" s="40">
        <v>1602.45</v>
      </c>
      <c r="J299" s="40">
        <v>19517.78</v>
      </c>
      <c r="K299" s="54">
        <f>E299-J299</f>
        <v>81482.22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</row>
    <row r="300" spans="1:282" s="11" customFormat="1" x14ac:dyDescent="0.25">
      <c r="A300" s="2" t="s">
        <v>12</v>
      </c>
      <c r="B300" s="2">
        <v>1</v>
      </c>
      <c r="C300" s="14"/>
      <c r="D300" s="2"/>
      <c r="E300" s="48">
        <f t="shared" ref="E300:K300" si="59">E299</f>
        <v>101000</v>
      </c>
      <c r="F300" s="48">
        <f t="shared" si="59"/>
        <v>2898.7</v>
      </c>
      <c r="G300" s="48">
        <f>G299</f>
        <v>11946.23</v>
      </c>
      <c r="H300" s="48">
        <f t="shared" si="59"/>
        <v>3070.4</v>
      </c>
      <c r="I300" s="48">
        <f t="shared" si="59"/>
        <v>1602.45</v>
      </c>
      <c r="J300" s="48">
        <f t="shared" si="59"/>
        <v>19517.78</v>
      </c>
      <c r="K300" s="48">
        <f t="shared" si="59"/>
        <v>81482.22</v>
      </c>
    </row>
    <row r="301" spans="1:282" x14ac:dyDescent="0.25">
      <c r="A301" s="10"/>
      <c r="B301" s="10"/>
      <c r="C301" s="15"/>
      <c r="D301" s="10"/>
      <c r="E301" s="51"/>
      <c r="F301" s="51"/>
      <c r="G301" s="51"/>
      <c r="H301" s="51"/>
      <c r="I301" s="51"/>
      <c r="J301" s="51"/>
      <c r="K301" s="5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  <c r="IS301" s="11"/>
      <c r="IT301" s="11"/>
      <c r="IU301" s="11"/>
      <c r="IV301" s="11"/>
      <c r="IW301" s="11"/>
      <c r="IX301" s="11"/>
      <c r="IY301" s="11"/>
      <c r="IZ301" s="11"/>
      <c r="JA301" s="11"/>
      <c r="JB301" s="11"/>
      <c r="JC301" s="11"/>
      <c r="JD301" s="11"/>
      <c r="JE301" s="11"/>
      <c r="JF301" s="11"/>
      <c r="JG301" s="11"/>
      <c r="JH301" s="11"/>
      <c r="JI301" s="11"/>
      <c r="JJ301" s="11"/>
      <c r="JK301" s="11"/>
      <c r="JL301" s="11"/>
      <c r="JM301" s="11"/>
      <c r="JN301" s="11"/>
      <c r="JO301" s="11"/>
      <c r="JP301" s="11"/>
      <c r="JQ301" s="11"/>
      <c r="JR301" s="11"/>
      <c r="JS301" s="11"/>
      <c r="JT301" s="11"/>
      <c r="JU301" s="11"/>
      <c r="JV301" s="11"/>
    </row>
    <row r="302" spans="1:282" x14ac:dyDescent="0.25">
      <c r="A302" s="4" t="s">
        <v>88</v>
      </c>
      <c r="B302" s="4"/>
      <c r="C302" s="16"/>
      <c r="D302" s="4"/>
      <c r="E302" s="52"/>
      <c r="F302" s="52"/>
      <c r="G302" s="52"/>
      <c r="H302" s="52"/>
      <c r="I302" s="52"/>
      <c r="J302" s="52"/>
      <c r="K302" s="52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  <c r="IV302" s="11"/>
      <c r="IW302" s="11"/>
      <c r="IX302" s="11"/>
      <c r="IY302" s="11"/>
      <c r="IZ302" s="11"/>
      <c r="JA302" s="11"/>
      <c r="JB302" s="11"/>
      <c r="JC302" s="11"/>
      <c r="JD302" s="11"/>
      <c r="JE302" s="11"/>
      <c r="JF302" s="11"/>
      <c r="JG302" s="11"/>
      <c r="JH302" s="11"/>
      <c r="JI302" s="11"/>
      <c r="JJ302" s="11"/>
      <c r="JK302" s="11"/>
      <c r="JL302" s="11"/>
      <c r="JM302" s="11"/>
      <c r="JN302" s="11"/>
      <c r="JO302" s="11"/>
      <c r="JP302" s="11"/>
      <c r="JQ302" s="11"/>
      <c r="JR302" s="11"/>
      <c r="JS302" s="11"/>
      <c r="JT302" s="11"/>
      <c r="JU302" s="11"/>
      <c r="JV302" s="11"/>
    </row>
    <row r="303" spans="1:282" x14ac:dyDescent="0.25">
      <c r="A303" t="s">
        <v>89</v>
      </c>
      <c r="B303" t="s">
        <v>90</v>
      </c>
      <c r="C303" s="13" t="s">
        <v>305</v>
      </c>
      <c r="D303" t="s">
        <v>202</v>
      </c>
      <c r="E303" s="40">
        <v>81000</v>
      </c>
      <c r="F303" s="40">
        <f>E303*0.0287</f>
        <v>2324.6999999999998</v>
      </c>
      <c r="G303" s="40">
        <v>7636.09</v>
      </c>
      <c r="H303" s="40">
        <f t="shared" ref="H303:H308" si="60">E303*0.0304</f>
        <v>2462.4</v>
      </c>
      <c r="I303" s="40">
        <v>425</v>
      </c>
      <c r="J303" s="40">
        <f t="shared" ref="J303:J309" si="61">+F303+G303+H303+I303</f>
        <v>12848.19</v>
      </c>
      <c r="K303" s="40">
        <f t="shared" ref="K303:K309" si="62">+E303-J303</f>
        <v>68151.81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  <c r="IW303" s="11"/>
      <c r="IX303" s="11"/>
      <c r="IY303" s="11"/>
      <c r="IZ303" s="11"/>
      <c r="JA303" s="11"/>
      <c r="JB303" s="11"/>
      <c r="JC303" s="11"/>
      <c r="JD303" s="11"/>
      <c r="JE303" s="11"/>
      <c r="JF303" s="11"/>
      <c r="JG303" s="11"/>
      <c r="JH303" s="11"/>
      <c r="JI303" s="11"/>
      <c r="JJ303" s="11"/>
      <c r="JK303" s="11"/>
      <c r="JL303" s="11"/>
      <c r="JM303" s="11"/>
      <c r="JN303" s="11"/>
      <c r="JO303" s="11"/>
      <c r="JP303" s="11"/>
      <c r="JQ303" s="11"/>
      <c r="JR303" s="11"/>
      <c r="JS303" s="11"/>
      <c r="JT303" s="11"/>
      <c r="JU303" s="11"/>
      <c r="JV303" s="11"/>
    </row>
    <row r="304" spans="1:282" x14ac:dyDescent="0.25">
      <c r="A304" t="s">
        <v>91</v>
      </c>
      <c r="B304" t="s">
        <v>42</v>
      </c>
      <c r="C304" s="13" t="s">
        <v>306</v>
      </c>
      <c r="D304" t="s">
        <v>203</v>
      </c>
      <c r="E304" s="40">
        <v>24150</v>
      </c>
      <c r="F304" s="40">
        <f>E304*0.0287</f>
        <v>693.11</v>
      </c>
      <c r="G304" s="40">
        <v>0</v>
      </c>
      <c r="H304" s="40">
        <f t="shared" si="60"/>
        <v>734.16</v>
      </c>
      <c r="I304" s="40">
        <v>1654</v>
      </c>
      <c r="J304" s="40">
        <f t="shared" si="61"/>
        <v>3081.27</v>
      </c>
      <c r="K304" s="40">
        <f t="shared" si="62"/>
        <v>21068.73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  <c r="IV304" s="11"/>
      <c r="IW304" s="11"/>
      <c r="IX304" s="11"/>
      <c r="IY304" s="11"/>
      <c r="IZ304" s="11"/>
      <c r="JA304" s="11"/>
      <c r="JB304" s="11"/>
      <c r="JC304" s="11"/>
      <c r="JD304" s="11"/>
      <c r="JE304" s="11"/>
      <c r="JF304" s="11"/>
      <c r="JG304" s="11"/>
      <c r="JH304" s="11"/>
      <c r="JI304" s="11"/>
      <c r="JJ304" s="11"/>
      <c r="JK304" s="11"/>
      <c r="JL304" s="11"/>
      <c r="JM304" s="11"/>
      <c r="JN304" s="11"/>
      <c r="JO304" s="11"/>
      <c r="JP304" s="11"/>
      <c r="JQ304" s="11"/>
      <c r="JR304" s="11"/>
      <c r="JS304" s="11"/>
      <c r="JT304" s="11"/>
      <c r="JU304" s="11"/>
      <c r="JV304" s="11"/>
    </row>
    <row r="305" spans="1:282" x14ac:dyDescent="0.25">
      <c r="A305" t="s">
        <v>92</v>
      </c>
      <c r="B305" t="s">
        <v>416</v>
      </c>
      <c r="C305" s="13" t="s">
        <v>305</v>
      </c>
      <c r="D305" t="s">
        <v>203</v>
      </c>
      <c r="E305" s="40">
        <v>90000</v>
      </c>
      <c r="F305" s="40">
        <f t="shared" ref="F305:F309" si="63">E305*0.0287</f>
        <v>2583</v>
      </c>
      <c r="G305" s="40">
        <v>9753.1200000000008</v>
      </c>
      <c r="H305" s="40">
        <f t="shared" si="60"/>
        <v>2736</v>
      </c>
      <c r="I305" s="40">
        <v>25</v>
      </c>
      <c r="J305" s="40">
        <f t="shared" si="61"/>
        <v>15097.12</v>
      </c>
      <c r="K305" s="40">
        <f t="shared" si="62"/>
        <v>74902.880000000005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  <c r="IT305" s="11"/>
      <c r="IU305" s="11"/>
      <c r="IV305" s="11"/>
      <c r="IW305" s="11"/>
      <c r="IX305" s="11"/>
      <c r="IY305" s="11"/>
      <c r="IZ305" s="11"/>
      <c r="JA305" s="11"/>
      <c r="JB305" s="11"/>
      <c r="JC305" s="11"/>
      <c r="JD305" s="11"/>
      <c r="JE305" s="11"/>
      <c r="JF305" s="11"/>
      <c r="JG305" s="11"/>
      <c r="JH305" s="11"/>
      <c r="JI305" s="11"/>
      <c r="JJ305" s="11"/>
      <c r="JK305" s="11"/>
      <c r="JL305" s="11"/>
      <c r="JM305" s="11"/>
      <c r="JN305" s="11"/>
      <c r="JO305" s="11"/>
      <c r="JP305" s="11"/>
      <c r="JQ305" s="11"/>
      <c r="JR305" s="11"/>
      <c r="JS305" s="11"/>
      <c r="JT305" s="11"/>
      <c r="JU305" s="11"/>
      <c r="JV305" s="11"/>
    </row>
    <row r="306" spans="1:282" x14ac:dyDescent="0.25">
      <c r="A306" t="s">
        <v>93</v>
      </c>
      <c r="B306" t="s">
        <v>183</v>
      </c>
      <c r="C306" s="13" t="s">
        <v>305</v>
      </c>
      <c r="D306" t="s">
        <v>202</v>
      </c>
      <c r="E306" s="40">
        <v>41000</v>
      </c>
      <c r="F306" s="40">
        <f t="shared" si="63"/>
        <v>1176.7</v>
      </c>
      <c r="G306" s="40">
        <v>583.79</v>
      </c>
      <c r="H306" s="40">
        <f t="shared" si="60"/>
        <v>1246.4000000000001</v>
      </c>
      <c r="I306" s="40">
        <v>665</v>
      </c>
      <c r="J306" s="40">
        <f t="shared" si="61"/>
        <v>3671.89</v>
      </c>
      <c r="K306" s="40">
        <f t="shared" si="62"/>
        <v>37328.11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  <c r="IV306" s="11"/>
      <c r="IW306" s="11"/>
      <c r="IX306" s="11"/>
      <c r="IY306" s="11"/>
      <c r="IZ306" s="11"/>
      <c r="JA306" s="11"/>
      <c r="JB306" s="11"/>
      <c r="JC306" s="11"/>
      <c r="JD306" s="11"/>
      <c r="JE306" s="11"/>
      <c r="JF306" s="11"/>
      <c r="JG306" s="11"/>
      <c r="JH306" s="11"/>
      <c r="JI306" s="11"/>
      <c r="JJ306" s="11"/>
      <c r="JK306" s="11"/>
      <c r="JL306" s="11"/>
      <c r="JM306" s="11"/>
      <c r="JN306" s="11"/>
      <c r="JO306" s="11"/>
      <c r="JP306" s="11"/>
      <c r="JQ306" s="11"/>
      <c r="JR306" s="11"/>
      <c r="JS306" s="11"/>
      <c r="JT306" s="11"/>
      <c r="JU306" s="11"/>
      <c r="JV306" s="11"/>
    </row>
    <row r="307" spans="1:282" x14ac:dyDescent="0.25">
      <c r="A307" t="s">
        <v>199</v>
      </c>
      <c r="B307" t="s">
        <v>90</v>
      </c>
      <c r="C307" s="13" t="s">
        <v>305</v>
      </c>
      <c r="D307" t="s">
        <v>203</v>
      </c>
      <c r="E307" s="40">
        <v>41000</v>
      </c>
      <c r="F307" s="40">
        <f t="shared" si="63"/>
        <v>1176.7</v>
      </c>
      <c r="G307" s="40">
        <v>583.79</v>
      </c>
      <c r="H307" s="40">
        <f t="shared" si="60"/>
        <v>1246.4000000000001</v>
      </c>
      <c r="I307" s="40">
        <v>863</v>
      </c>
      <c r="J307" s="40">
        <f t="shared" si="61"/>
        <v>3869.89</v>
      </c>
      <c r="K307" s="40">
        <f t="shared" si="62"/>
        <v>37130.11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  <c r="IS307" s="11"/>
      <c r="IT307" s="11"/>
      <c r="IU307" s="11"/>
      <c r="IV307" s="11"/>
      <c r="IW307" s="11"/>
      <c r="IX307" s="11"/>
      <c r="IY307" s="11"/>
      <c r="IZ307" s="11"/>
      <c r="JA307" s="11"/>
      <c r="JB307" s="11"/>
      <c r="JC307" s="11"/>
      <c r="JD307" s="11"/>
      <c r="JE307" s="11"/>
      <c r="JF307" s="11"/>
      <c r="JG307" s="11"/>
      <c r="JH307" s="11"/>
      <c r="JI307" s="11"/>
      <c r="JJ307" s="11"/>
      <c r="JK307" s="11"/>
      <c r="JL307" s="11"/>
      <c r="JM307" s="11"/>
      <c r="JN307" s="11"/>
      <c r="JO307" s="11"/>
      <c r="JP307" s="11"/>
      <c r="JQ307" s="11"/>
      <c r="JR307" s="11"/>
      <c r="JS307" s="11"/>
      <c r="JT307" s="11"/>
      <c r="JU307" s="11"/>
      <c r="JV307" s="11"/>
    </row>
    <row r="308" spans="1:282" x14ac:dyDescent="0.25">
      <c r="A308" t="s">
        <v>276</v>
      </c>
      <c r="B308" t="s">
        <v>205</v>
      </c>
      <c r="C308" s="13" t="s">
        <v>305</v>
      </c>
      <c r="D308" t="s">
        <v>203</v>
      </c>
      <c r="E308" s="40">
        <v>32000</v>
      </c>
      <c r="F308" s="40">
        <f t="shared" si="63"/>
        <v>918.4</v>
      </c>
      <c r="G308" s="40">
        <v>0</v>
      </c>
      <c r="H308" s="40">
        <f t="shared" si="60"/>
        <v>972.8</v>
      </c>
      <c r="I308" s="40">
        <v>1602.45</v>
      </c>
      <c r="J308" s="40">
        <f t="shared" si="61"/>
        <v>3493.65</v>
      </c>
      <c r="K308" s="40">
        <f t="shared" si="62"/>
        <v>28506.35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  <c r="IT308" s="11"/>
      <c r="IU308" s="11"/>
      <c r="IV308" s="11"/>
      <c r="IW308" s="11"/>
      <c r="IX308" s="11"/>
      <c r="IY308" s="11"/>
      <c r="IZ308" s="11"/>
      <c r="JA308" s="11"/>
      <c r="JB308" s="11"/>
      <c r="JC308" s="11"/>
      <c r="JD308" s="11"/>
      <c r="JE308" s="11"/>
      <c r="JF308" s="11"/>
      <c r="JG308" s="11"/>
      <c r="JH308" s="11"/>
      <c r="JI308" s="11"/>
      <c r="JJ308" s="11"/>
      <c r="JK308" s="11"/>
      <c r="JL308" s="11"/>
      <c r="JM308" s="11"/>
      <c r="JN308" s="11"/>
      <c r="JO308" s="11"/>
      <c r="JP308" s="11"/>
      <c r="JQ308" s="11"/>
      <c r="JR308" s="11"/>
      <c r="JS308" s="11"/>
      <c r="JT308" s="11"/>
      <c r="JU308" s="11"/>
      <c r="JV308" s="11"/>
    </row>
    <row r="309" spans="1:282" x14ac:dyDescent="0.25">
      <c r="A309" t="s">
        <v>385</v>
      </c>
      <c r="B309" t="s">
        <v>417</v>
      </c>
      <c r="C309" s="13" t="s">
        <v>306</v>
      </c>
      <c r="D309" t="s">
        <v>203</v>
      </c>
      <c r="E309" s="40">
        <v>133000</v>
      </c>
      <c r="F309" s="40">
        <f t="shared" si="63"/>
        <v>3817.1</v>
      </c>
      <c r="G309" s="40">
        <v>19867.79</v>
      </c>
      <c r="H309" s="40">
        <v>4043.2</v>
      </c>
      <c r="I309" s="40">
        <v>25</v>
      </c>
      <c r="J309" s="40">
        <f t="shared" si="61"/>
        <v>27753.09</v>
      </c>
      <c r="K309" s="40">
        <f t="shared" si="62"/>
        <v>105246.91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  <c r="IS309" s="11"/>
      <c r="IT309" s="11"/>
      <c r="IU309" s="11"/>
      <c r="IV309" s="11"/>
      <c r="IW309" s="11"/>
      <c r="IX309" s="11"/>
      <c r="IY309" s="11"/>
      <c r="IZ309" s="11"/>
      <c r="JA309" s="11"/>
      <c r="JB309" s="11"/>
      <c r="JC309" s="11"/>
      <c r="JD309" s="11"/>
      <c r="JE309" s="11"/>
      <c r="JF309" s="11"/>
      <c r="JG309" s="11"/>
      <c r="JH309" s="11"/>
      <c r="JI309" s="11"/>
      <c r="JJ309" s="11"/>
      <c r="JK309" s="11"/>
      <c r="JL309" s="11"/>
      <c r="JM309" s="11"/>
      <c r="JN309" s="11"/>
      <c r="JO309" s="11"/>
      <c r="JP309" s="11"/>
      <c r="JQ309" s="11"/>
      <c r="JR309" s="11"/>
      <c r="JS309" s="11"/>
      <c r="JT309" s="11"/>
      <c r="JU309" s="11"/>
      <c r="JV309" s="11"/>
    </row>
    <row r="310" spans="1:282" s="11" customFormat="1" x14ac:dyDescent="0.25">
      <c r="A310" s="2" t="s">
        <v>12</v>
      </c>
      <c r="B310" s="2">
        <v>7</v>
      </c>
      <c r="C310" s="14"/>
      <c r="D310" s="2"/>
      <c r="E310" s="48">
        <f t="shared" ref="E310:K310" si="64">SUM(E303:E309)</f>
        <v>442150</v>
      </c>
      <c r="F310" s="48">
        <f t="shared" si="64"/>
        <v>12689.71</v>
      </c>
      <c r="G310" s="48">
        <f>SUM(G303:G309)</f>
        <v>38424.58</v>
      </c>
      <c r="H310" s="48">
        <f t="shared" si="64"/>
        <v>13441.36</v>
      </c>
      <c r="I310" s="48">
        <f t="shared" si="64"/>
        <v>5259.45</v>
      </c>
      <c r="J310" s="48">
        <f t="shared" si="64"/>
        <v>69815.100000000006</v>
      </c>
      <c r="K310" s="48">
        <f t="shared" si="64"/>
        <v>372334.9</v>
      </c>
    </row>
    <row r="311" spans="1:282" x14ac:dyDescent="0.25">
      <c r="A311" s="10"/>
      <c r="B311" s="10"/>
      <c r="C311" s="15"/>
      <c r="D311" s="10"/>
      <c r="E311" s="51"/>
      <c r="F311" s="51"/>
      <c r="G311" s="51"/>
      <c r="H311" s="51"/>
      <c r="I311" s="51"/>
      <c r="J311" s="51"/>
      <c r="K311" s="5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  <c r="IT311" s="11"/>
      <c r="IU311" s="11"/>
      <c r="IV311" s="11"/>
      <c r="IW311" s="11"/>
      <c r="IX311" s="11"/>
      <c r="IY311" s="11"/>
      <c r="IZ311" s="11"/>
      <c r="JA311" s="11"/>
      <c r="JB311" s="11"/>
      <c r="JC311" s="11"/>
      <c r="JD311" s="11"/>
      <c r="JE311" s="11"/>
      <c r="JF311" s="11"/>
      <c r="JG311" s="11"/>
      <c r="JH311" s="11"/>
      <c r="JI311" s="11"/>
      <c r="JJ311" s="11"/>
      <c r="JK311" s="11"/>
      <c r="JL311" s="11"/>
      <c r="JM311" s="11"/>
      <c r="JN311" s="11"/>
      <c r="JO311" s="11"/>
      <c r="JP311" s="11"/>
      <c r="JQ311" s="11"/>
      <c r="JR311" s="11"/>
      <c r="JS311" s="11"/>
      <c r="JT311" s="11"/>
      <c r="JU311" s="11"/>
      <c r="JV311" s="11"/>
    </row>
    <row r="312" spans="1:282" x14ac:dyDescent="0.25">
      <c r="A312" s="4" t="s">
        <v>262</v>
      </c>
      <c r="B312" s="4"/>
      <c r="C312" s="16"/>
      <c r="D312" s="4"/>
      <c r="E312" s="52"/>
      <c r="F312" s="52"/>
      <c r="G312" s="52"/>
      <c r="H312" s="52"/>
      <c r="I312" s="52"/>
      <c r="J312" s="52"/>
      <c r="K312" s="52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  <c r="IS312" s="11"/>
      <c r="IT312" s="11"/>
      <c r="IU312" s="11"/>
      <c r="IV312" s="11"/>
      <c r="IW312" s="11"/>
      <c r="IX312" s="11"/>
      <c r="IY312" s="11"/>
      <c r="IZ312" s="11"/>
      <c r="JA312" s="11"/>
      <c r="JB312" s="11"/>
      <c r="JC312" s="11"/>
      <c r="JD312" s="11"/>
      <c r="JE312" s="11"/>
      <c r="JF312" s="11"/>
      <c r="JG312" s="11"/>
      <c r="JH312" s="11"/>
      <c r="JI312" s="11"/>
      <c r="JJ312" s="11"/>
      <c r="JK312" s="11"/>
      <c r="JL312" s="11"/>
      <c r="JM312" s="11"/>
      <c r="JN312" s="11"/>
      <c r="JO312" s="11"/>
      <c r="JP312" s="11"/>
      <c r="JQ312" s="11"/>
      <c r="JR312" s="11"/>
      <c r="JS312" s="11"/>
      <c r="JT312" s="11"/>
      <c r="JU312" s="11"/>
      <c r="JV312" s="11"/>
    </row>
    <row r="313" spans="1:282" x14ac:dyDescent="0.25">
      <c r="A313" s="11" t="s">
        <v>94</v>
      </c>
      <c r="B313" t="s">
        <v>95</v>
      </c>
      <c r="C313" s="13" t="s">
        <v>305</v>
      </c>
      <c r="D313" t="s">
        <v>202</v>
      </c>
      <c r="E313" s="40">
        <v>66000</v>
      </c>
      <c r="F313" s="40">
        <f>E313*0.0287</f>
        <v>1894.2</v>
      </c>
      <c r="G313" s="40">
        <v>4615.76</v>
      </c>
      <c r="H313" s="40">
        <f>E313*0.0304</f>
        <v>2006.4</v>
      </c>
      <c r="I313" s="40">
        <v>125</v>
      </c>
      <c r="J313" s="40">
        <v>8641.36</v>
      </c>
      <c r="K313" s="40">
        <f>E313-J313</f>
        <v>57358.64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  <c r="IS313" s="11"/>
      <c r="IT313" s="11"/>
      <c r="IU313" s="11"/>
      <c r="IV313" s="11"/>
      <c r="IW313" s="11"/>
      <c r="IX313" s="11"/>
      <c r="IY313" s="11"/>
      <c r="IZ313" s="11"/>
      <c r="JA313" s="11"/>
      <c r="JB313" s="11"/>
      <c r="JC313" s="11"/>
      <c r="JD313" s="11"/>
      <c r="JE313" s="11"/>
      <c r="JF313" s="11"/>
      <c r="JG313" s="11"/>
      <c r="JH313" s="11"/>
      <c r="JI313" s="11"/>
      <c r="JJ313" s="11"/>
      <c r="JK313" s="11"/>
      <c r="JL313" s="11"/>
      <c r="JM313" s="11"/>
      <c r="JN313" s="11"/>
      <c r="JO313" s="11"/>
      <c r="JP313" s="11"/>
      <c r="JQ313" s="11"/>
      <c r="JR313" s="11"/>
      <c r="JS313" s="11"/>
      <c r="JT313" s="11"/>
      <c r="JU313" s="11"/>
      <c r="JV313" s="11"/>
    </row>
    <row r="314" spans="1:282" x14ac:dyDescent="0.25">
      <c r="A314" t="s">
        <v>96</v>
      </c>
      <c r="B314" t="s">
        <v>418</v>
      </c>
      <c r="C314" s="13" t="s">
        <v>305</v>
      </c>
      <c r="D314" t="s">
        <v>202</v>
      </c>
      <c r="E314" s="40">
        <v>66000</v>
      </c>
      <c r="F314" s="40">
        <f>E314*0.0287</f>
        <v>1894.2</v>
      </c>
      <c r="G314" s="40">
        <v>4300.2700000000004</v>
      </c>
      <c r="H314" s="40">
        <f>E314*0.0304</f>
        <v>2006.4</v>
      </c>
      <c r="I314" s="40">
        <v>1602.45</v>
      </c>
      <c r="J314" s="40">
        <v>9803.32</v>
      </c>
      <c r="K314" s="40">
        <f>E314-J314</f>
        <v>56196.68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  <c r="IS314" s="11"/>
      <c r="IT314" s="11"/>
      <c r="IU314" s="11"/>
      <c r="IV314" s="11"/>
      <c r="IW314" s="11"/>
      <c r="IX314" s="11"/>
      <c r="IY314" s="11"/>
      <c r="IZ314" s="11"/>
      <c r="JA314" s="11"/>
      <c r="JB314" s="11"/>
      <c r="JC314" s="11"/>
      <c r="JD314" s="11"/>
      <c r="JE314" s="11"/>
      <c r="JF314" s="11"/>
      <c r="JG314" s="11"/>
      <c r="JH314" s="11"/>
      <c r="JI314" s="11"/>
      <c r="JJ314" s="11"/>
      <c r="JK314" s="11"/>
      <c r="JL314" s="11"/>
      <c r="JM314" s="11"/>
      <c r="JN314" s="11"/>
      <c r="JO314" s="11"/>
      <c r="JP314" s="11"/>
      <c r="JQ314" s="11"/>
      <c r="JR314" s="11"/>
      <c r="JS314" s="11"/>
      <c r="JT314" s="11"/>
      <c r="JU314" s="11"/>
      <c r="JV314" s="11"/>
    </row>
    <row r="315" spans="1:282" x14ac:dyDescent="0.25">
      <c r="A315" t="s">
        <v>97</v>
      </c>
      <c r="B315" t="s">
        <v>98</v>
      </c>
      <c r="C315" s="13" t="s">
        <v>306</v>
      </c>
      <c r="D315" t="s">
        <v>202</v>
      </c>
      <c r="E315" s="40">
        <v>60000</v>
      </c>
      <c r="F315" s="40">
        <v>1722</v>
      </c>
      <c r="G315" s="40">
        <v>3486.68</v>
      </c>
      <c r="H315" s="40">
        <f>E315*0.0304</f>
        <v>1824</v>
      </c>
      <c r="I315" s="40">
        <v>25</v>
      </c>
      <c r="J315" s="40">
        <v>7057.68</v>
      </c>
      <c r="K315" s="40">
        <f>E315-J315</f>
        <v>52942.32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IR315" s="11"/>
      <c r="IS315" s="11"/>
      <c r="IT315" s="11"/>
      <c r="IU315" s="11"/>
      <c r="IV315" s="11"/>
      <c r="IW315" s="11"/>
      <c r="IX315" s="11"/>
      <c r="IY315" s="11"/>
      <c r="IZ315" s="11"/>
      <c r="JA315" s="11"/>
      <c r="JB315" s="11"/>
      <c r="JC315" s="11"/>
      <c r="JD315" s="11"/>
      <c r="JE315" s="11"/>
      <c r="JF315" s="11"/>
      <c r="JG315" s="11"/>
      <c r="JH315" s="11"/>
      <c r="JI315" s="11"/>
      <c r="JJ315" s="11"/>
      <c r="JK315" s="11"/>
      <c r="JL315" s="11"/>
      <c r="JM315" s="11"/>
      <c r="JN315" s="11"/>
      <c r="JO315" s="11"/>
      <c r="JP315" s="11"/>
      <c r="JQ315" s="11"/>
      <c r="JR315" s="11"/>
      <c r="JS315" s="11"/>
      <c r="JT315" s="11"/>
      <c r="JU315" s="11"/>
      <c r="JV315" s="11"/>
    </row>
    <row r="316" spans="1:282" x14ac:dyDescent="0.25">
      <c r="A316" t="s">
        <v>265</v>
      </c>
      <c r="B316" t="s">
        <v>95</v>
      </c>
      <c r="C316" s="13" t="s">
        <v>305</v>
      </c>
      <c r="D316" t="s">
        <v>202</v>
      </c>
      <c r="E316" s="40">
        <v>60000</v>
      </c>
      <c r="F316" s="40">
        <v>1722</v>
      </c>
      <c r="G316" s="40">
        <v>3486.68</v>
      </c>
      <c r="H316" s="40">
        <v>1824</v>
      </c>
      <c r="I316" s="40">
        <v>25</v>
      </c>
      <c r="J316" s="40">
        <v>7057.68</v>
      </c>
      <c r="K316" s="40">
        <f>E316-J316</f>
        <v>52942.32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  <c r="IS316" s="11"/>
      <c r="IT316" s="11"/>
      <c r="IU316" s="11"/>
      <c r="IV316" s="11"/>
      <c r="IW316" s="11"/>
      <c r="IX316" s="11"/>
      <c r="IY316" s="11"/>
      <c r="IZ316" s="11"/>
      <c r="JA316" s="11"/>
      <c r="JB316" s="11"/>
      <c r="JC316" s="11"/>
      <c r="JD316" s="11"/>
      <c r="JE316" s="11"/>
      <c r="JF316" s="11"/>
      <c r="JG316" s="11"/>
      <c r="JH316" s="11"/>
      <c r="JI316" s="11"/>
      <c r="JJ316" s="11"/>
      <c r="JK316" s="11"/>
      <c r="JL316" s="11"/>
      <c r="JM316" s="11"/>
      <c r="JN316" s="11"/>
      <c r="JO316" s="11"/>
      <c r="JP316" s="11"/>
      <c r="JQ316" s="11"/>
      <c r="JR316" s="11"/>
      <c r="JS316" s="11"/>
      <c r="JT316" s="11"/>
      <c r="JU316" s="11"/>
      <c r="JV316" s="11"/>
    </row>
    <row r="317" spans="1:282" x14ac:dyDescent="0.25">
      <c r="A317" t="s">
        <v>263</v>
      </c>
      <c r="B317" t="s">
        <v>16</v>
      </c>
      <c r="C317" s="13" t="s">
        <v>305</v>
      </c>
      <c r="D317" t="s">
        <v>203</v>
      </c>
      <c r="E317" s="40">
        <v>106500</v>
      </c>
      <c r="F317" s="40">
        <f>E317*0.0287</f>
        <v>3056.55</v>
      </c>
      <c r="G317" s="40">
        <v>13634.33</v>
      </c>
      <c r="H317" s="40">
        <f>E317*0.0304</f>
        <v>3237.6</v>
      </c>
      <c r="I317" s="40">
        <v>25</v>
      </c>
      <c r="J317" s="40">
        <v>19953.48</v>
      </c>
      <c r="K317" s="40">
        <f t="shared" ref="K317" si="65">E317-J317</f>
        <v>86546.52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  <c r="IS317" s="11"/>
      <c r="IT317" s="11"/>
      <c r="IU317" s="11"/>
      <c r="IV317" s="11"/>
      <c r="IW317" s="11"/>
      <c r="IX317" s="11"/>
      <c r="IY317" s="11"/>
      <c r="IZ317" s="11"/>
      <c r="JA317" s="11"/>
      <c r="JB317" s="11"/>
      <c r="JC317" s="11"/>
      <c r="JD317" s="11"/>
      <c r="JE317" s="11"/>
      <c r="JF317" s="11"/>
      <c r="JG317" s="11"/>
      <c r="JH317" s="11"/>
      <c r="JI317" s="11"/>
      <c r="JJ317" s="11"/>
      <c r="JK317" s="11"/>
      <c r="JL317" s="11"/>
      <c r="JM317" s="11"/>
      <c r="JN317" s="11"/>
      <c r="JO317" s="11"/>
      <c r="JP317" s="11"/>
      <c r="JQ317" s="11"/>
      <c r="JR317" s="11"/>
      <c r="JS317" s="11"/>
      <c r="JT317" s="11"/>
      <c r="JU317" s="11"/>
      <c r="JV317" s="11"/>
    </row>
    <row r="318" spans="1:282" x14ac:dyDescent="0.25">
      <c r="A318" s="2" t="s">
        <v>12</v>
      </c>
      <c r="B318" s="2">
        <v>5</v>
      </c>
      <c r="C318" s="14"/>
      <c r="D318" s="2"/>
      <c r="E318" s="48">
        <f t="shared" ref="E318:K318" si="66">SUM(E313:E317)</f>
        <v>358500</v>
      </c>
      <c r="F318" s="48">
        <f t="shared" si="66"/>
        <v>10288.950000000001</v>
      </c>
      <c r="G318" s="48">
        <f>SUM(G313:G317)</f>
        <v>29523.72</v>
      </c>
      <c r="H318" s="48">
        <f t="shared" si="66"/>
        <v>10898.4</v>
      </c>
      <c r="I318" s="48">
        <f t="shared" si="66"/>
        <v>1802.45</v>
      </c>
      <c r="J318" s="48">
        <f t="shared" si="66"/>
        <v>52513.52</v>
      </c>
      <c r="K318" s="48">
        <f t="shared" si="66"/>
        <v>305986.48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  <c r="IV318" s="11"/>
      <c r="IW318" s="11"/>
      <c r="IX318" s="11"/>
      <c r="IY318" s="11"/>
      <c r="IZ318" s="11"/>
      <c r="JA318" s="11"/>
      <c r="JB318" s="11"/>
      <c r="JC318" s="11"/>
      <c r="JD318" s="11"/>
      <c r="JE318" s="11"/>
      <c r="JF318" s="11"/>
      <c r="JG318" s="11"/>
      <c r="JH318" s="11"/>
      <c r="JI318" s="11"/>
      <c r="JJ318" s="11"/>
      <c r="JK318" s="11"/>
      <c r="JL318" s="11"/>
      <c r="JM318" s="11"/>
      <c r="JN318" s="11"/>
      <c r="JO318" s="11"/>
      <c r="JP318" s="11"/>
      <c r="JQ318" s="11"/>
      <c r="JR318" s="11"/>
      <c r="JS318" s="11"/>
      <c r="JT318" s="11"/>
      <c r="JU318" s="11"/>
      <c r="JV318" s="11"/>
    </row>
    <row r="319" spans="1:282" x14ac:dyDescent="0.25"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IR319" s="11"/>
      <c r="IS319" s="11"/>
      <c r="IT319" s="11"/>
      <c r="IU319" s="11"/>
      <c r="IV319" s="11"/>
      <c r="IW319" s="11"/>
      <c r="IX319" s="11"/>
      <c r="IY319" s="11"/>
      <c r="IZ319" s="11"/>
      <c r="JA319" s="11"/>
      <c r="JB319" s="11"/>
      <c r="JC319" s="11"/>
      <c r="JD319" s="11"/>
      <c r="JE319" s="11"/>
      <c r="JF319" s="11"/>
      <c r="JG319" s="11"/>
      <c r="JH319" s="11"/>
      <c r="JI319" s="11"/>
      <c r="JJ319" s="11"/>
      <c r="JK319" s="11"/>
      <c r="JL319" s="11"/>
      <c r="JM319" s="11"/>
      <c r="JN319" s="11"/>
      <c r="JO319" s="11"/>
      <c r="JP319" s="11"/>
      <c r="JQ319" s="11"/>
      <c r="JR319" s="11"/>
      <c r="JS319" s="11"/>
      <c r="JT319" s="11"/>
      <c r="JU319" s="11"/>
      <c r="JV319" s="11"/>
    </row>
    <row r="320" spans="1:282" x14ac:dyDescent="0.25">
      <c r="A320" s="4" t="s">
        <v>398</v>
      </c>
      <c r="B320" s="4"/>
      <c r="C320" s="16"/>
      <c r="D320" s="4"/>
      <c r="E320" s="52"/>
      <c r="F320" s="52"/>
      <c r="G320" s="52"/>
      <c r="H320" s="52"/>
      <c r="I320" s="52"/>
      <c r="J320" s="52"/>
      <c r="K320" s="52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  <c r="IV320" s="11"/>
      <c r="IW320" s="11"/>
      <c r="IX320" s="11"/>
      <c r="IY320" s="11"/>
      <c r="IZ320" s="11"/>
      <c r="JA320" s="11"/>
      <c r="JB320" s="11"/>
      <c r="JC320" s="11"/>
      <c r="JD320" s="11"/>
      <c r="JE320" s="11"/>
      <c r="JF320" s="11"/>
      <c r="JG320" s="11"/>
      <c r="JH320" s="11"/>
      <c r="JI320" s="11"/>
      <c r="JJ320" s="11"/>
      <c r="JK320" s="11"/>
      <c r="JL320" s="11"/>
      <c r="JM320" s="11"/>
      <c r="JN320" s="11"/>
      <c r="JO320" s="11"/>
      <c r="JP320" s="11"/>
      <c r="JQ320" s="11"/>
      <c r="JR320" s="11"/>
      <c r="JS320" s="11"/>
      <c r="JT320" s="11"/>
      <c r="JU320" s="11"/>
      <c r="JV320" s="11"/>
    </row>
    <row r="321" spans="1:282" x14ac:dyDescent="0.25">
      <c r="A321" t="s">
        <v>99</v>
      </c>
      <c r="B321" t="s">
        <v>184</v>
      </c>
      <c r="C321" s="13" t="s">
        <v>305</v>
      </c>
      <c r="D321" t="s">
        <v>202</v>
      </c>
      <c r="E321" s="40">
        <v>41000</v>
      </c>
      <c r="F321" s="40">
        <f>E321*0.0287</f>
        <v>1176.7</v>
      </c>
      <c r="G321" s="40">
        <v>583.79</v>
      </c>
      <c r="H321" s="40">
        <f>E321*0.0304</f>
        <v>1246.4000000000001</v>
      </c>
      <c r="I321" s="40">
        <v>275</v>
      </c>
      <c r="J321" s="40">
        <v>3281.89</v>
      </c>
      <c r="K321" s="40">
        <f>E321-J321</f>
        <v>37718.11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  <c r="IV321" s="11"/>
      <c r="IW321" s="11"/>
      <c r="IX321" s="11"/>
      <c r="IY321" s="11"/>
      <c r="IZ321" s="11"/>
      <c r="JA321" s="11"/>
      <c r="JB321" s="11"/>
      <c r="JC321" s="11"/>
      <c r="JD321" s="11"/>
      <c r="JE321" s="11"/>
      <c r="JF321" s="11"/>
      <c r="JG321" s="11"/>
      <c r="JH321" s="11"/>
      <c r="JI321" s="11"/>
      <c r="JJ321" s="11"/>
      <c r="JK321" s="11"/>
      <c r="JL321" s="11"/>
      <c r="JM321" s="11"/>
      <c r="JN321" s="11"/>
      <c r="JO321" s="11"/>
      <c r="JP321" s="11"/>
      <c r="JQ321" s="11"/>
      <c r="JR321" s="11"/>
      <c r="JS321" s="11"/>
      <c r="JT321" s="11"/>
      <c r="JU321" s="11"/>
      <c r="JV321" s="11"/>
    </row>
    <row r="322" spans="1:282" s="2" customFormat="1" x14ac:dyDescent="0.25">
      <c r="A322" t="s">
        <v>101</v>
      </c>
      <c r="B322" t="s">
        <v>476</v>
      </c>
      <c r="C322" s="13" t="s">
        <v>306</v>
      </c>
      <c r="D322" t="s">
        <v>202</v>
      </c>
      <c r="E322" s="40">
        <v>41000</v>
      </c>
      <c r="F322" s="40">
        <f>E322*0.0287</f>
        <v>1176.7</v>
      </c>
      <c r="G322" s="40">
        <v>583.79</v>
      </c>
      <c r="H322" s="40">
        <f>E322*0.0304</f>
        <v>1246.4000000000001</v>
      </c>
      <c r="I322" s="40">
        <v>295</v>
      </c>
      <c r="J322" s="40">
        <v>3301.89</v>
      </c>
      <c r="K322" s="40">
        <f>E322-J322</f>
        <v>37698.11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  <c r="IU322" s="10"/>
      <c r="IV322" s="10"/>
      <c r="IW322" s="10"/>
      <c r="IX322" s="10"/>
      <c r="IY322" s="10"/>
      <c r="IZ322" s="10"/>
      <c r="JA322" s="10"/>
      <c r="JB322" s="10"/>
      <c r="JC322" s="10"/>
      <c r="JD322" s="10"/>
      <c r="JE322" s="10"/>
      <c r="JF322" s="10"/>
      <c r="JG322" s="10"/>
      <c r="JH322" s="10"/>
      <c r="JI322" s="10"/>
      <c r="JJ322" s="10"/>
      <c r="JK322" s="10"/>
      <c r="JL322" s="10"/>
      <c r="JM322" s="10"/>
      <c r="JN322" s="10"/>
      <c r="JO322" s="10"/>
      <c r="JP322" s="10"/>
      <c r="JQ322" s="10"/>
      <c r="JR322" s="10"/>
      <c r="JS322" s="10"/>
      <c r="JT322" s="10"/>
      <c r="JU322" s="10"/>
      <c r="JV322" s="10"/>
    </row>
    <row r="323" spans="1:282" x14ac:dyDescent="0.25">
      <c r="A323" t="s">
        <v>102</v>
      </c>
      <c r="B323" t="s">
        <v>476</v>
      </c>
      <c r="C323" s="13" t="s">
        <v>306</v>
      </c>
      <c r="D323" t="s">
        <v>202</v>
      </c>
      <c r="E323" s="40">
        <v>41000</v>
      </c>
      <c r="F323" s="40">
        <f>E323*0.0287</f>
        <v>1176.7</v>
      </c>
      <c r="G323" s="40">
        <v>583.79</v>
      </c>
      <c r="H323" s="40">
        <f>E323*0.0304</f>
        <v>1246.4000000000001</v>
      </c>
      <c r="I323" s="40">
        <v>175</v>
      </c>
      <c r="J323" s="40">
        <v>3181.89</v>
      </c>
      <c r="K323" s="40">
        <f>E323-J323</f>
        <v>37818.11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  <c r="IV323" s="11"/>
      <c r="IW323" s="11"/>
      <c r="IX323" s="11"/>
      <c r="IY323" s="11"/>
      <c r="IZ323" s="11"/>
      <c r="JA323" s="11"/>
      <c r="JB323" s="11"/>
      <c r="JC323" s="11"/>
      <c r="JD323" s="11"/>
      <c r="JE323" s="11"/>
      <c r="JF323" s="11"/>
      <c r="JG323" s="11"/>
      <c r="JH323" s="11"/>
      <c r="JI323" s="11"/>
      <c r="JJ323" s="11"/>
      <c r="JK323" s="11"/>
      <c r="JL323" s="11"/>
      <c r="JM323" s="11"/>
      <c r="JN323" s="11"/>
      <c r="JO323" s="11"/>
      <c r="JP323" s="11"/>
      <c r="JQ323" s="11"/>
      <c r="JR323" s="11"/>
      <c r="JS323" s="11"/>
      <c r="JT323" s="11"/>
      <c r="JU323" s="11"/>
      <c r="JV323" s="11"/>
    </row>
    <row r="324" spans="1:282" x14ac:dyDescent="0.25">
      <c r="A324" t="s">
        <v>360</v>
      </c>
      <c r="B324" t="s">
        <v>82</v>
      </c>
      <c r="C324" s="13" t="s">
        <v>306</v>
      </c>
      <c r="D324" t="s">
        <v>203</v>
      </c>
      <c r="E324" s="40">
        <v>41000</v>
      </c>
      <c r="F324" s="40">
        <v>1176.7</v>
      </c>
      <c r="G324" s="40">
        <v>583.79</v>
      </c>
      <c r="H324" s="40">
        <f>E324*0.0304</f>
        <v>1246.4000000000001</v>
      </c>
      <c r="I324" s="40">
        <v>565</v>
      </c>
      <c r="J324" s="40">
        <v>3571.89</v>
      </c>
      <c r="K324" s="40">
        <f>E324-J324</f>
        <v>37428.11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  <c r="IV324" s="11"/>
      <c r="IW324" s="11"/>
      <c r="IX324" s="11"/>
      <c r="IY324" s="11"/>
      <c r="IZ324" s="11"/>
      <c r="JA324" s="11"/>
      <c r="JB324" s="11"/>
      <c r="JC324" s="11"/>
      <c r="JD324" s="11"/>
      <c r="JE324" s="11"/>
      <c r="JF324" s="11"/>
      <c r="JG324" s="11"/>
      <c r="JH324" s="11"/>
      <c r="JI324" s="11"/>
      <c r="JJ324" s="11"/>
      <c r="JK324" s="11"/>
      <c r="JL324" s="11"/>
      <c r="JM324" s="11"/>
      <c r="JN324" s="11"/>
      <c r="JO324" s="11"/>
      <c r="JP324" s="11"/>
      <c r="JQ324" s="11"/>
      <c r="JR324" s="11"/>
      <c r="JS324" s="11"/>
      <c r="JT324" s="11"/>
      <c r="JU324" s="11"/>
      <c r="JV324" s="11"/>
    </row>
    <row r="325" spans="1:282" x14ac:dyDescent="0.25">
      <c r="A325" t="s">
        <v>220</v>
      </c>
      <c r="B325" t="s">
        <v>426</v>
      </c>
      <c r="C325" s="13" t="s">
        <v>305</v>
      </c>
      <c r="D325" t="s">
        <v>203</v>
      </c>
      <c r="E325" s="40">
        <v>41000</v>
      </c>
      <c r="F325" s="40">
        <v>1176.7</v>
      </c>
      <c r="G325" s="40">
        <v>583.79</v>
      </c>
      <c r="H325" s="40">
        <f>E325*0.0304</f>
        <v>1246.4000000000001</v>
      </c>
      <c r="I325" s="40">
        <v>275</v>
      </c>
      <c r="J325" s="40">
        <v>3281.89</v>
      </c>
      <c r="K325" s="40">
        <f>E325-J325</f>
        <v>37718.11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  <c r="IV325" s="11"/>
      <c r="IW325" s="11"/>
      <c r="IX325" s="11"/>
      <c r="IY325" s="11"/>
      <c r="IZ325" s="11"/>
      <c r="JA325" s="11"/>
      <c r="JB325" s="11"/>
      <c r="JC325" s="11"/>
      <c r="JD325" s="11"/>
      <c r="JE325" s="11"/>
      <c r="JF325" s="11"/>
      <c r="JG325" s="11"/>
      <c r="JH325" s="11"/>
      <c r="JI325" s="11"/>
      <c r="JJ325" s="11"/>
      <c r="JK325" s="11"/>
      <c r="JL325" s="11"/>
      <c r="JM325" s="11"/>
      <c r="JN325" s="11"/>
      <c r="JO325" s="11"/>
      <c r="JP325" s="11"/>
      <c r="JQ325" s="11"/>
      <c r="JR325" s="11"/>
      <c r="JS325" s="11"/>
      <c r="JT325" s="11"/>
      <c r="JU325" s="11"/>
      <c r="JV325" s="11"/>
    </row>
    <row r="326" spans="1:282" x14ac:dyDescent="0.25">
      <c r="A326" s="2" t="s">
        <v>12</v>
      </c>
      <c r="B326" s="2">
        <v>5</v>
      </c>
      <c r="C326" s="14"/>
      <c r="D326" s="2"/>
      <c r="E326" s="48">
        <f t="shared" ref="E326:K326" si="67">SUM(E321:E325)</f>
        <v>205000</v>
      </c>
      <c r="F326" s="48">
        <f t="shared" si="67"/>
        <v>5883.5</v>
      </c>
      <c r="G326" s="47">
        <f>SUM(G321:G325)</f>
        <v>2918.95</v>
      </c>
      <c r="H326" s="48">
        <f t="shared" si="67"/>
        <v>6232</v>
      </c>
      <c r="I326" s="48">
        <f t="shared" si="67"/>
        <v>1585</v>
      </c>
      <c r="J326" s="48">
        <f t="shared" si="67"/>
        <v>16619.45</v>
      </c>
      <c r="K326" s="48">
        <f t="shared" si="67"/>
        <v>188380.55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IR326" s="11"/>
      <c r="IS326" s="11"/>
      <c r="IT326" s="11"/>
      <c r="IU326" s="11"/>
      <c r="IV326" s="11"/>
      <c r="IW326" s="11"/>
      <c r="IX326" s="11"/>
      <c r="IY326" s="11"/>
      <c r="IZ326" s="11"/>
      <c r="JA326" s="11"/>
      <c r="JB326" s="11"/>
      <c r="JC326" s="11"/>
      <c r="JD326" s="11"/>
      <c r="JE326" s="11"/>
      <c r="JF326" s="11"/>
      <c r="JG326" s="11"/>
      <c r="JH326" s="11"/>
      <c r="JI326" s="11"/>
      <c r="JJ326" s="11"/>
      <c r="JK326" s="11"/>
      <c r="JL326" s="11"/>
      <c r="JM326" s="11"/>
      <c r="JN326" s="11"/>
      <c r="JO326" s="11"/>
      <c r="JP326" s="11"/>
      <c r="JQ326" s="11"/>
      <c r="JR326" s="11"/>
      <c r="JS326" s="11"/>
      <c r="JT326" s="11"/>
      <c r="JU326" s="11"/>
      <c r="JV326" s="11"/>
    </row>
    <row r="327" spans="1:282" x14ac:dyDescent="0.25"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IR327" s="11"/>
      <c r="IS327" s="11"/>
      <c r="IT327" s="11"/>
      <c r="IU327" s="11"/>
      <c r="IV327" s="11"/>
      <c r="IW327" s="11"/>
      <c r="IX327" s="11"/>
      <c r="IY327" s="11"/>
      <c r="IZ327" s="11"/>
      <c r="JA327" s="11"/>
      <c r="JB327" s="11"/>
      <c r="JC327" s="11"/>
      <c r="JD327" s="11"/>
      <c r="JE327" s="11"/>
      <c r="JF327" s="11"/>
      <c r="JG327" s="11"/>
      <c r="JH327" s="11"/>
      <c r="JI327" s="11"/>
      <c r="JJ327" s="11"/>
      <c r="JK327" s="11"/>
      <c r="JL327" s="11"/>
      <c r="JM327" s="11"/>
      <c r="JN327" s="11"/>
      <c r="JO327" s="11"/>
      <c r="JP327" s="11"/>
      <c r="JQ327" s="11"/>
      <c r="JR327" s="11"/>
      <c r="JS327" s="11"/>
      <c r="JT327" s="11"/>
      <c r="JU327" s="11"/>
      <c r="JV327" s="11"/>
    </row>
    <row r="328" spans="1:282" x14ac:dyDescent="0.25">
      <c r="A328" s="1" t="s">
        <v>192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  <c r="IV328" s="11"/>
      <c r="IW328" s="11"/>
      <c r="IX328" s="11"/>
      <c r="IY328" s="11"/>
      <c r="IZ328" s="11"/>
      <c r="JA328" s="11"/>
      <c r="JB328" s="11"/>
      <c r="JC328" s="11"/>
      <c r="JD328" s="11"/>
      <c r="JE328" s="11"/>
      <c r="JF328" s="11"/>
      <c r="JG328" s="11"/>
      <c r="JH328" s="11"/>
      <c r="JI328" s="11"/>
      <c r="JJ328" s="11"/>
      <c r="JK328" s="11"/>
      <c r="JL328" s="11"/>
      <c r="JM328" s="11"/>
      <c r="JN328" s="11"/>
      <c r="JO328" s="11"/>
      <c r="JP328" s="11"/>
      <c r="JQ328" s="11"/>
      <c r="JR328" s="11"/>
      <c r="JS328" s="11"/>
      <c r="JT328" s="11"/>
      <c r="JU328" s="11"/>
      <c r="JV328" s="11"/>
    </row>
    <row r="329" spans="1:282" x14ac:dyDescent="0.25">
      <c r="A329" t="s">
        <v>320</v>
      </c>
      <c r="B329" t="s">
        <v>321</v>
      </c>
      <c r="C329" s="13" t="s">
        <v>305</v>
      </c>
      <c r="D329" t="s">
        <v>203</v>
      </c>
      <c r="E329" s="40">
        <v>32000</v>
      </c>
      <c r="F329" s="40">
        <v>918.4</v>
      </c>
      <c r="G329" s="40">
        <v>0</v>
      </c>
      <c r="H329" s="40">
        <v>972.8</v>
      </c>
      <c r="I329" s="40">
        <v>4770.95</v>
      </c>
      <c r="J329" s="40">
        <v>6662.15</v>
      </c>
      <c r="K329" s="40">
        <f>E329-J329</f>
        <v>25337.85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  <c r="IV329" s="11"/>
      <c r="IW329" s="11"/>
      <c r="IX329" s="11"/>
      <c r="IY329" s="11"/>
      <c r="IZ329" s="11"/>
      <c r="JA329" s="11"/>
      <c r="JB329" s="11"/>
      <c r="JC329" s="11"/>
      <c r="JD329" s="11"/>
      <c r="JE329" s="11"/>
      <c r="JF329" s="11"/>
      <c r="JG329" s="11"/>
      <c r="JH329" s="11"/>
      <c r="JI329" s="11"/>
      <c r="JJ329" s="11"/>
      <c r="JK329" s="11"/>
      <c r="JL329" s="11"/>
      <c r="JM329" s="11"/>
      <c r="JN329" s="11"/>
      <c r="JO329" s="11"/>
      <c r="JP329" s="11"/>
      <c r="JQ329" s="11"/>
      <c r="JR329" s="11"/>
      <c r="JS329" s="11"/>
      <c r="JT329" s="11"/>
      <c r="JU329" s="11"/>
      <c r="JV329" s="11"/>
    </row>
    <row r="330" spans="1:282" s="26" customFormat="1" x14ac:dyDescent="0.25">
      <c r="A330" s="5" t="s">
        <v>267</v>
      </c>
      <c r="B330" s="5" t="s">
        <v>268</v>
      </c>
      <c r="C330" s="13" t="s">
        <v>305</v>
      </c>
      <c r="D330" s="8" t="s">
        <v>203</v>
      </c>
      <c r="E330" s="40">
        <v>28000</v>
      </c>
      <c r="F330" s="40">
        <v>803.6</v>
      </c>
      <c r="G330" s="40">
        <v>0</v>
      </c>
      <c r="H330" s="40">
        <f>E330*0.0304</f>
        <v>851.2</v>
      </c>
      <c r="I330" s="40">
        <v>4777.2299999999996</v>
      </c>
      <c r="J330" s="40">
        <v>6432.03</v>
      </c>
      <c r="K330" s="40">
        <f>E330-J330</f>
        <v>21567.97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  <c r="IV330" s="11"/>
      <c r="IW330" s="11"/>
      <c r="IX330" s="11"/>
      <c r="IY330" s="11"/>
      <c r="IZ330" s="11"/>
      <c r="JA330" s="11"/>
      <c r="JB330" s="11"/>
      <c r="JC330" s="11"/>
      <c r="JD330" s="11"/>
      <c r="JE330" s="11"/>
      <c r="JF330" s="11"/>
      <c r="JG330" s="11"/>
      <c r="JH330" s="11"/>
      <c r="JI330" s="11"/>
      <c r="JJ330" s="11"/>
      <c r="JK330" s="11"/>
      <c r="JL330" s="11"/>
      <c r="JM330" s="11"/>
      <c r="JN330" s="11"/>
      <c r="JO330" s="11"/>
      <c r="JP330" s="11"/>
      <c r="JQ330" s="11"/>
      <c r="JR330" s="11"/>
      <c r="JS330" s="11"/>
      <c r="JT330" s="11"/>
      <c r="JU330" s="11"/>
      <c r="JV330" s="11"/>
    </row>
    <row r="331" spans="1:282" x14ac:dyDescent="0.25">
      <c r="A331" s="5" t="s">
        <v>188</v>
      </c>
      <c r="B331" s="5" t="s">
        <v>90</v>
      </c>
      <c r="C331" s="13" t="s">
        <v>306</v>
      </c>
      <c r="D331" s="8" t="s">
        <v>203</v>
      </c>
      <c r="E331" s="40">
        <v>65000</v>
      </c>
      <c r="F331" s="40">
        <v>1865.5</v>
      </c>
      <c r="G331" s="40">
        <v>4427.58</v>
      </c>
      <c r="H331" s="40">
        <v>1976</v>
      </c>
      <c r="I331" s="40">
        <v>175</v>
      </c>
      <c r="J331" s="40">
        <v>8444.08</v>
      </c>
      <c r="K331" s="40">
        <f>E331-J331</f>
        <v>56555.92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IR331" s="11"/>
      <c r="IS331" s="11"/>
      <c r="IT331" s="11"/>
      <c r="IU331" s="11"/>
      <c r="IV331" s="11"/>
      <c r="IW331" s="11"/>
      <c r="IX331" s="11"/>
      <c r="IY331" s="11"/>
      <c r="IZ331" s="11"/>
      <c r="JA331" s="11"/>
      <c r="JB331" s="11"/>
      <c r="JC331" s="11"/>
      <c r="JD331" s="11"/>
      <c r="JE331" s="11"/>
      <c r="JF331" s="11"/>
      <c r="JG331" s="11"/>
      <c r="JH331" s="11"/>
      <c r="JI331" s="11"/>
      <c r="JJ331" s="11"/>
      <c r="JK331" s="11"/>
      <c r="JL331" s="11"/>
      <c r="JM331" s="11"/>
      <c r="JN331" s="11"/>
      <c r="JO331" s="11"/>
      <c r="JP331" s="11"/>
      <c r="JQ331" s="11"/>
      <c r="JR331" s="11"/>
      <c r="JS331" s="11"/>
      <c r="JT331" s="11"/>
      <c r="JU331" s="11"/>
      <c r="JV331" s="11"/>
    </row>
    <row r="332" spans="1:282" x14ac:dyDescent="0.25">
      <c r="A332" s="24" t="s">
        <v>12</v>
      </c>
      <c r="B332" s="24">
        <v>3</v>
      </c>
      <c r="C332" s="25"/>
      <c r="D332" s="24"/>
      <c r="E332" s="47">
        <f>SUM(E330:E330)+E329+E331</f>
        <v>125000</v>
      </c>
      <c r="F332" s="47">
        <f>SUM(F330:F330)+F329+F331</f>
        <v>3587.5</v>
      </c>
      <c r="G332" s="47">
        <f>+G331+G330+G329</f>
        <v>4427.58</v>
      </c>
      <c r="H332" s="47">
        <f>SUM(H330:H330)+H329+H331</f>
        <v>3800</v>
      </c>
      <c r="I332" s="47">
        <f>SUM(I330:I330)+I329+I331</f>
        <v>9723.18</v>
      </c>
      <c r="J332" s="47">
        <f>SUM(J330:J330)+J329+J331</f>
        <v>21538.26</v>
      </c>
      <c r="K332" s="47">
        <f>SUM(K330:K330)+K329+K331</f>
        <v>103461.74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IR332" s="11"/>
      <c r="IS332" s="11"/>
      <c r="IT332" s="11"/>
      <c r="IU332" s="11"/>
      <c r="IV332" s="11"/>
      <c r="IW332" s="11"/>
      <c r="IX332" s="11"/>
      <c r="IY332" s="11"/>
      <c r="IZ332" s="11"/>
      <c r="JA332" s="11"/>
      <c r="JB332" s="11"/>
      <c r="JC332" s="11"/>
      <c r="JD332" s="11"/>
      <c r="JE332" s="11"/>
      <c r="JF332" s="11"/>
      <c r="JG332" s="11"/>
      <c r="JH332" s="11"/>
      <c r="JI332" s="11"/>
      <c r="JJ332" s="11"/>
      <c r="JK332" s="11"/>
      <c r="JL332" s="11"/>
      <c r="JM332" s="11"/>
      <c r="JN332" s="11"/>
      <c r="JO332" s="11"/>
      <c r="JP332" s="11"/>
      <c r="JQ332" s="11"/>
      <c r="JR332" s="11"/>
      <c r="JS332" s="11"/>
      <c r="JT332" s="11"/>
      <c r="JU332" s="11"/>
      <c r="JV332" s="11"/>
    </row>
    <row r="333" spans="1:282" s="27" customFormat="1" x14ac:dyDescent="0.25">
      <c r="A333"/>
      <c r="B333"/>
      <c r="C333" s="13"/>
      <c r="D333"/>
      <c r="E333" s="40"/>
      <c r="F333" s="40"/>
      <c r="G333" s="40"/>
      <c r="H333" s="40"/>
      <c r="I333" s="40"/>
      <c r="J333" s="40"/>
      <c r="K333" s="40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  <c r="IV333" s="11"/>
      <c r="IW333" s="11"/>
      <c r="IX333" s="11"/>
      <c r="IY333" s="11"/>
      <c r="IZ333" s="11"/>
      <c r="JA333" s="11"/>
      <c r="JB333" s="11"/>
      <c r="JC333" s="11"/>
      <c r="JD333" s="11"/>
      <c r="JE333" s="11"/>
      <c r="JF333" s="11"/>
      <c r="JG333" s="11"/>
      <c r="JH333" s="11"/>
      <c r="JI333" s="11"/>
      <c r="JJ333" s="11"/>
      <c r="JK333" s="11"/>
      <c r="JL333" s="11"/>
      <c r="JM333" s="11"/>
      <c r="JN333" s="11"/>
      <c r="JO333" s="11"/>
      <c r="JP333" s="11"/>
      <c r="JQ333" s="11"/>
      <c r="JR333" s="11"/>
      <c r="JS333" s="11"/>
      <c r="JT333" s="11"/>
      <c r="JU333" s="11"/>
      <c r="JV333" s="11"/>
    </row>
    <row r="334" spans="1:282" x14ac:dyDescent="0.25">
      <c r="A334" s="1" t="s">
        <v>325</v>
      </c>
      <c r="B334" s="1"/>
      <c r="E334" s="49"/>
      <c r="F334" s="49"/>
      <c r="G334" s="49"/>
      <c r="H334" s="49"/>
      <c r="I334" s="49"/>
      <c r="J334" s="49"/>
      <c r="K334" s="49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IR334" s="11"/>
      <c r="IS334" s="11"/>
      <c r="IT334" s="11"/>
      <c r="IU334" s="11"/>
      <c r="IV334" s="11"/>
      <c r="IW334" s="11"/>
      <c r="IX334" s="11"/>
      <c r="IY334" s="11"/>
      <c r="IZ334" s="11"/>
      <c r="JA334" s="11"/>
      <c r="JB334" s="11"/>
      <c r="JC334" s="11"/>
      <c r="JD334" s="11"/>
      <c r="JE334" s="11"/>
      <c r="JF334" s="11"/>
      <c r="JG334" s="11"/>
      <c r="JH334" s="11"/>
      <c r="JI334" s="11"/>
      <c r="JJ334" s="11"/>
      <c r="JK334" s="11"/>
      <c r="JL334" s="11"/>
      <c r="JM334" s="11"/>
      <c r="JN334" s="11"/>
      <c r="JO334" s="11"/>
      <c r="JP334" s="11"/>
      <c r="JQ334" s="11"/>
      <c r="JR334" s="11"/>
      <c r="JS334" s="11"/>
      <c r="JT334" s="11"/>
      <c r="JU334" s="11"/>
      <c r="JV334" s="11"/>
    </row>
    <row r="335" spans="1:282" x14ac:dyDescent="0.25">
      <c r="A335" t="s">
        <v>39</v>
      </c>
      <c r="B335" t="s">
        <v>268</v>
      </c>
      <c r="C335" s="13" t="s">
        <v>305</v>
      </c>
      <c r="D335" t="s">
        <v>202</v>
      </c>
      <c r="E335" s="40">
        <v>32000</v>
      </c>
      <c r="F335" s="40">
        <v>918.4</v>
      </c>
      <c r="G335" s="40">
        <v>0</v>
      </c>
      <c r="H335" s="40">
        <v>972.8</v>
      </c>
      <c r="I335" s="40">
        <v>14486.54</v>
      </c>
      <c r="J335" s="40">
        <f>+F335+G335+H335+I335</f>
        <v>16377.74</v>
      </c>
      <c r="K335" s="40">
        <f>+E335-J335</f>
        <v>15622.26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  <c r="IV335" s="11"/>
      <c r="IW335" s="11"/>
      <c r="IX335" s="11"/>
      <c r="IY335" s="11"/>
      <c r="IZ335" s="11"/>
      <c r="JA335" s="11"/>
      <c r="JB335" s="11"/>
      <c r="JC335" s="11"/>
      <c r="JD335" s="11"/>
      <c r="JE335" s="11"/>
      <c r="JF335" s="11"/>
      <c r="JG335" s="11"/>
      <c r="JH335" s="11"/>
      <c r="JI335" s="11"/>
      <c r="JJ335" s="11"/>
      <c r="JK335" s="11"/>
      <c r="JL335" s="11"/>
      <c r="JM335" s="11"/>
      <c r="JN335" s="11"/>
      <c r="JO335" s="11"/>
      <c r="JP335" s="11"/>
      <c r="JQ335" s="11"/>
      <c r="JR335" s="11"/>
      <c r="JS335" s="11"/>
      <c r="JT335" s="11"/>
      <c r="JU335" s="11"/>
      <c r="JV335" s="11"/>
    </row>
    <row r="336" spans="1:282" x14ac:dyDescent="0.25">
      <c r="A336" s="2" t="s">
        <v>12</v>
      </c>
      <c r="B336" s="2">
        <v>1</v>
      </c>
      <c r="C336" s="14"/>
      <c r="D336" s="2"/>
      <c r="E336" s="48">
        <f>E335</f>
        <v>32000</v>
      </c>
      <c r="F336" s="48">
        <f>SUM(F335)</f>
        <v>918.4</v>
      </c>
      <c r="G336" s="48">
        <f>G335</f>
        <v>0</v>
      </c>
      <c r="H336" s="48">
        <f>H335</f>
        <v>972.8</v>
      </c>
      <c r="I336" s="48">
        <f>I335</f>
        <v>14486.54</v>
      </c>
      <c r="J336" s="48">
        <f>J335</f>
        <v>16377.74</v>
      </c>
      <c r="K336" s="48">
        <f>K335</f>
        <v>15622.26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  <c r="IV336" s="11"/>
      <c r="IW336" s="11"/>
      <c r="IX336" s="11"/>
      <c r="IY336" s="11"/>
      <c r="IZ336" s="11"/>
      <c r="JA336" s="11"/>
      <c r="JB336" s="11"/>
      <c r="JC336" s="11"/>
      <c r="JD336" s="11"/>
      <c r="JE336" s="11"/>
      <c r="JF336" s="11"/>
      <c r="JG336" s="11"/>
      <c r="JH336" s="11"/>
      <c r="JI336" s="11"/>
      <c r="JJ336" s="11"/>
      <c r="JK336" s="11"/>
      <c r="JL336" s="11"/>
      <c r="JM336" s="11"/>
      <c r="JN336" s="11"/>
      <c r="JO336" s="11"/>
      <c r="JP336" s="11"/>
      <c r="JQ336" s="11"/>
      <c r="JR336" s="11"/>
      <c r="JS336" s="11"/>
      <c r="JT336" s="11"/>
      <c r="JU336" s="11"/>
      <c r="JV336" s="11"/>
    </row>
    <row r="337" spans="1:282" x14ac:dyDescent="0.25"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  <c r="IV337" s="11"/>
      <c r="IW337" s="11"/>
      <c r="IX337" s="11"/>
      <c r="IY337" s="11"/>
      <c r="IZ337" s="11"/>
      <c r="JA337" s="11"/>
      <c r="JB337" s="11"/>
      <c r="JC337" s="11"/>
      <c r="JD337" s="11"/>
      <c r="JE337" s="11"/>
      <c r="JF337" s="11"/>
      <c r="JG337" s="11"/>
      <c r="JH337" s="11"/>
      <c r="JI337" s="11"/>
      <c r="JJ337" s="11"/>
      <c r="JK337" s="11"/>
      <c r="JL337" s="11"/>
      <c r="JM337" s="11"/>
      <c r="JN337" s="11"/>
      <c r="JO337" s="11"/>
      <c r="JP337" s="11"/>
      <c r="JQ337" s="11"/>
      <c r="JR337" s="11"/>
      <c r="JS337" s="11"/>
      <c r="JT337" s="11"/>
      <c r="JU337" s="11"/>
      <c r="JV337" s="11"/>
    </row>
    <row r="338" spans="1:282" x14ac:dyDescent="0.25">
      <c r="A338" s="4" t="s">
        <v>300</v>
      </c>
      <c r="B338" s="4"/>
      <c r="C338" s="16"/>
      <c r="D338" s="4"/>
      <c r="E338" s="52"/>
      <c r="F338" s="52"/>
      <c r="G338" s="52"/>
      <c r="H338" s="52"/>
      <c r="I338" s="52"/>
      <c r="J338" s="52"/>
      <c r="K338" s="52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  <c r="IV338" s="11"/>
      <c r="IW338" s="11"/>
      <c r="IX338" s="11"/>
      <c r="IY338" s="11"/>
      <c r="IZ338" s="11"/>
      <c r="JA338" s="11"/>
      <c r="JB338" s="11"/>
      <c r="JC338" s="11"/>
      <c r="JD338" s="11"/>
      <c r="JE338" s="11"/>
      <c r="JF338" s="11"/>
      <c r="JG338" s="11"/>
      <c r="JH338" s="11"/>
      <c r="JI338" s="11"/>
      <c r="JJ338" s="11"/>
      <c r="JK338" s="11"/>
      <c r="JL338" s="11"/>
      <c r="JM338" s="11"/>
      <c r="JN338" s="11"/>
      <c r="JO338" s="11"/>
      <c r="JP338" s="11"/>
      <c r="JQ338" s="11"/>
      <c r="JR338" s="11"/>
      <c r="JS338" s="11"/>
      <c r="JT338" s="11"/>
      <c r="JU338" s="11"/>
      <c r="JV338" s="11"/>
    </row>
    <row r="339" spans="1:282" x14ac:dyDescent="0.25">
      <c r="A339" t="s">
        <v>103</v>
      </c>
      <c r="B339" t="s">
        <v>434</v>
      </c>
      <c r="C339" s="13" t="s">
        <v>305</v>
      </c>
      <c r="D339" t="s">
        <v>203</v>
      </c>
      <c r="E339" s="40">
        <v>48000</v>
      </c>
      <c r="F339" s="40">
        <f t="shared" ref="F339:F344" si="68">E339*0.0287</f>
        <v>1377.6</v>
      </c>
      <c r="G339" s="40">
        <v>1571.73</v>
      </c>
      <c r="H339" s="40">
        <f t="shared" ref="H339:H344" si="69">E339*0.0304</f>
        <v>1459.2</v>
      </c>
      <c r="I339" s="40">
        <v>175</v>
      </c>
      <c r="J339" s="40">
        <v>4583.53</v>
      </c>
      <c r="K339" s="40">
        <f>E339-J339</f>
        <v>43416.47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4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  <c r="IV339" s="11"/>
      <c r="IW339" s="11"/>
      <c r="IX339" s="11"/>
      <c r="IY339" s="11"/>
      <c r="IZ339" s="11"/>
      <c r="JA339" s="11"/>
      <c r="JB339" s="11"/>
      <c r="JC339" s="11"/>
      <c r="JD339" s="11"/>
      <c r="JE339" s="11"/>
      <c r="JF339" s="11"/>
      <c r="JG339" s="11"/>
      <c r="JH339" s="11"/>
      <c r="JI339" s="11"/>
      <c r="JJ339" s="11"/>
      <c r="JK339" s="11"/>
      <c r="JL339" s="11"/>
      <c r="JM339" s="11"/>
      <c r="JN339" s="11"/>
      <c r="JO339" s="11"/>
      <c r="JP339" s="11"/>
      <c r="JQ339" s="11"/>
      <c r="JR339" s="11"/>
      <c r="JS339" s="11"/>
      <c r="JT339" s="11"/>
      <c r="JU339" s="11"/>
      <c r="JV339" s="11"/>
    </row>
    <row r="340" spans="1:282" x14ac:dyDescent="0.25">
      <c r="A340" t="s">
        <v>223</v>
      </c>
      <c r="B340" t="s">
        <v>222</v>
      </c>
      <c r="C340" s="13" t="s">
        <v>306</v>
      </c>
      <c r="D340" t="s">
        <v>203</v>
      </c>
      <c r="E340" s="40">
        <v>30000</v>
      </c>
      <c r="F340" s="40">
        <f t="shared" si="68"/>
        <v>861</v>
      </c>
      <c r="G340" s="40">
        <v>0</v>
      </c>
      <c r="H340" s="40">
        <f t="shared" si="69"/>
        <v>912</v>
      </c>
      <c r="I340" s="40">
        <v>175</v>
      </c>
      <c r="J340" s="40">
        <v>1948</v>
      </c>
      <c r="K340" s="40">
        <f t="shared" ref="K340:K344" si="70">E340-J340</f>
        <v>28052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  <c r="IV340" s="11"/>
      <c r="IW340" s="11"/>
      <c r="IX340" s="11"/>
      <c r="IY340" s="11"/>
      <c r="IZ340" s="11"/>
      <c r="JA340" s="11"/>
      <c r="JB340" s="11"/>
      <c r="JC340" s="11"/>
      <c r="JD340" s="11"/>
      <c r="JE340" s="11"/>
      <c r="JF340" s="11"/>
      <c r="JG340" s="11"/>
      <c r="JH340" s="11"/>
      <c r="JI340" s="11"/>
      <c r="JJ340" s="11"/>
      <c r="JK340" s="11"/>
      <c r="JL340" s="11"/>
      <c r="JM340" s="11"/>
      <c r="JN340" s="11"/>
      <c r="JO340" s="11"/>
      <c r="JP340" s="11"/>
      <c r="JQ340" s="11"/>
      <c r="JR340" s="11"/>
      <c r="JS340" s="11"/>
      <c r="JT340" s="11"/>
      <c r="JU340" s="11"/>
      <c r="JV340" s="11"/>
    </row>
    <row r="341" spans="1:282" x14ac:dyDescent="0.25">
      <c r="A341" t="s">
        <v>209</v>
      </c>
      <c r="B341" t="s">
        <v>14</v>
      </c>
      <c r="C341" s="13" t="s">
        <v>306</v>
      </c>
      <c r="D341" t="s">
        <v>203</v>
      </c>
      <c r="E341" s="40">
        <v>30000</v>
      </c>
      <c r="F341" s="40">
        <f t="shared" si="68"/>
        <v>861</v>
      </c>
      <c r="G341" s="40">
        <v>0</v>
      </c>
      <c r="H341" s="40">
        <f t="shared" si="69"/>
        <v>912</v>
      </c>
      <c r="I341" s="40">
        <v>1752.45</v>
      </c>
      <c r="J341" s="40">
        <v>3525.45</v>
      </c>
      <c r="K341" s="40">
        <f t="shared" si="70"/>
        <v>26474.55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  <c r="IS341" s="11"/>
      <c r="IT341" s="11"/>
      <c r="IU341" s="11"/>
      <c r="IV341" s="11"/>
      <c r="IW341" s="11"/>
      <c r="IX341" s="11"/>
      <c r="IY341" s="11"/>
      <c r="IZ341" s="11"/>
      <c r="JA341" s="11"/>
      <c r="JB341" s="11"/>
      <c r="JC341" s="11"/>
      <c r="JD341" s="11"/>
      <c r="JE341" s="11"/>
      <c r="JF341" s="11"/>
      <c r="JG341" s="11"/>
      <c r="JH341" s="11"/>
      <c r="JI341" s="11"/>
      <c r="JJ341" s="11"/>
      <c r="JK341" s="11"/>
      <c r="JL341" s="11"/>
      <c r="JM341" s="11"/>
      <c r="JN341" s="11"/>
      <c r="JO341" s="11"/>
      <c r="JP341" s="11"/>
      <c r="JQ341" s="11"/>
      <c r="JR341" s="11"/>
      <c r="JS341" s="11"/>
      <c r="JT341" s="11"/>
      <c r="JU341" s="11"/>
      <c r="JV341" s="11"/>
    </row>
    <row r="342" spans="1:282" x14ac:dyDescent="0.25">
      <c r="A342" t="s">
        <v>226</v>
      </c>
      <c r="B342" t="s">
        <v>122</v>
      </c>
      <c r="C342" s="13" t="s">
        <v>305</v>
      </c>
      <c r="D342" t="s">
        <v>203</v>
      </c>
      <c r="E342" s="40">
        <v>30000</v>
      </c>
      <c r="F342" s="40">
        <f t="shared" si="68"/>
        <v>861</v>
      </c>
      <c r="G342" s="40">
        <v>0</v>
      </c>
      <c r="H342" s="40">
        <f t="shared" si="69"/>
        <v>912</v>
      </c>
      <c r="I342" s="40">
        <v>175</v>
      </c>
      <c r="J342" s="40">
        <v>1948</v>
      </c>
      <c r="K342" s="40">
        <f>E342-J342</f>
        <v>28052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  <c r="IS342" s="11"/>
      <c r="IT342" s="11"/>
      <c r="IU342" s="11"/>
      <c r="IV342" s="11"/>
      <c r="IW342" s="11"/>
      <c r="IX342" s="11"/>
      <c r="IY342" s="11"/>
      <c r="IZ342" s="11"/>
      <c r="JA342" s="11"/>
      <c r="JB342" s="11"/>
      <c r="JC342" s="11"/>
      <c r="JD342" s="11"/>
      <c r="JE342" s="11"/>
      <c r="JF342" s="11"/>
      <c r="JG342" s="11"/>
      <c r="JH342" s="11"/>
      <c r="JI342" s="11"/>
      <c r="JJ342" s="11"/>
      <c r="JK342" s="11"/>
      <c r="JL342" s="11"/>
      <c r="JM342" s="11"/>
      <c r="JN342" s="11"/>
      <c r="JO342" s="11"/>
      <c r="JP342" s="11"/>
      <c r="JQ342" s="11"/>
      <c r="JR342" s="11"/>
      <c r="JS342" s="11"/>
      <c r="JT342" s="11"/>
      <c r="JU342" s="11"/>
      <c r="JV342" s="11"/>
    </row>
    <row r="343" spans="1:282" x14ac:dyDescent="0.25">
      <c r="A343" t="s">
        <v>248</v>
      </c>
      <c r="B343" s="7" t="s">
        <v>100</v>
      </c>
      <c r="C343" s="13" t="s">
        <v>306</v>
      </c>
      <c r="D343" s="6" t="s">
        <v>203</v>
      </c>
      <c r="E343" s="40">
        <v>30000</v>
      </c>
      <c r="F343" s="40">
        <f t="shared" si="68"/>
        <v>861</v>
      </c>
      <c r="G343" s="40">
        <v>0</v>
      </c>
      <c r="H343" s="40">
        <f t="shared" si="69"/>
        <v>912</v>
      </c>
      <c r="I343" s="40">
        <v>175</v>
      </c>
      <c r="J343" s="40">
        <v>1948</v>
      </c>
      <c r="K343" s="40">
        <f>E343-J343</f>
        <v>28052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  <c r="IS343" s="11"/>
      <c r="IT343" s="11"/>
      <c r="IU343" s="11"/>
      <c r="IV343" s="11"/>
      <c r="IW343" s="11"/>
      <c r="IX343" s="11"/>
      <c r="IY343" s="11"/>
      <c r="IZ343" s="11"/>
      <c r="JA343" s="11"/>
      <c r="JB343" s="11"/>
      <c r="JC343" s="11"/>
      <c r="JD343" s="11"/>
      <c r="JE343" s="11"/>
      <c r="JF343" s="11"/>
      <c r="JG343" s="11"/>
      <c r="JH343" s="11"/>
      <c r="JI343" s="11"/>
      <c r="JJ343" s="11"/>
      <c r="JK343" s="11"/>
      <c r="JL343" s="11"/>
      <c r="JM343" s="11"/>
      <c r="JN343" s="11"/>
      <c r="JO343" s="11"/>
      <c r="JP343" s="11"/>
      <c r="JQ343" s="11"/>
      <c r="JR343" s="11"/>
      <c r="JS343" s="11"/>
      <c r="JT343" s="11"/>
      <c r="JU343" s="11"/>
      <c r="JV343" s="11"/>
    </row>
    <row r="344" spans="1:282" x14ac:dyDescent="0.25">
      <c r="A344" s="5" t="s">
        <v>225</v>
      </c>
      <c r="B344" s="5" t="s">
        <v>90</v>
      </c>
      <c r="C344" s="13" t="s">
        <v>305</v>
      </c>
      <c r="D344" t="s">
        <v>203</v>
      </c>
      <c r="E344" s="40">
        <v>82000</v>
      </c>
      <c r="F344" s="40">
        <f t="shared" si="68"/>
        <v>2353.4</v>
      </c>
      <c r="G344" s="40">
        <v>7082.59</v>
      </c>
      <c r="H344" s="40">
        <f t="shared" si="69"/>
        <v>2492.8000000000002</v>
      </c>
      <c r="I344" s="40">
        <v>4849.8999999999996</v>
      </c>
      <c r="J344" s="40">
        <v>16778.689999999999</v>
      </c>
      <c r="K344" s="40">
        <f t="shared" si="70"/>
        <v>65221.31</v>
      </c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  <c r="IS344" s="11"/>
      <c r="IT344" s="11"/>
      <c r="IU344" s="11"/>
      <c r="IV344" s="11"/>
      <c r="IW344" s="11"/>
      <c r="IX344" s="11"/>
      <c r="IY344" s="11"/>
      <c r="IZ344" s="11"/>
      <c r="JA344" s="11"/>
      <c r="JB344" s="11"/>
      <c r="JC344" s="11"/>
      <c r="JD344" s="11"/>
      <c r="JE344" s="11"/>
      <c r="JF344" s="11"/>
      <c r="JG344" s="11"/>
      <c r="JH344" s="11"/>
      <c r="JI344" s="11"/>
      <c r="JJ344" s="11"/>
      <c r="JK344" s="11"/>
      <c r="JL344" s="11"/>
      <c r="JM344" s="11"/>
      <c r="JN344" s="11"/>
      <c r="JO344" s="11"/>
      <c r="JP344" s="11"/>
      <c r="JQ344" s="11"/>
      <c r="JR344" s="11"/>
      <c r="JS344" s="11"/>
      <c r="JT344" s="11"/>
      <c r="JU344" s="11"/>
      <c r="JV344" s="11"/>
    </row>
    <row r="345" spans="1:282" x14ac:dyDescent="0.25">
      <c r="A345" s="2" t="s">
        <v>12</v>
      </c>
      <c r="B345" s="2">
        <v>6</v>
      </c>
      <c r="C345" s="14"/>
      <c r="D345" s="2"/>
      <c r="E345" s="48">
        <f t="shared" ref="E345:K345" si="71">SUM(E339:E344)</f>
        <v>250000</v>
      </c>
      <c r="F345" s="48">
        <f t="shared" si="71"/>
        <v>7175</v>
      </c>
      <c r="G345" s="48">
        <f>SUM(G339:G344)</f>
        <v>8654.32</v>
      </c>
      <c r="H345" s="48">
        <f t="shared" si="71"/>
        <v>7600</v>
      </c>
      <c r="I345" s="48">
        <f t="shared" si="71"/>
        <v>7302.35</v>
      </c>
      <c r="J345" s="48">
        <f t="shared" si="71"/>
        <v>30731.67</v>
      </c>
      <c r="K345" s="48">
        <f t="shared" si="71"/>
        <v>219268.33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  <c r="IV345" s="11"/>
      <c r="IW345" s="11"/>
      <c r="IX345" s="11"/>
      <c r="IY345" s="11"/>
      <c r="IZ345" s="11"/>
      <c r="JA345" s="11"/>
      <c r="JB345" s="11"/>
      <c r="JC345" s="11"/>
      <c r="JD345" s="11"/>
      <c r="JE345" s="11"/>
      <c r="JF345" s="11"/>
      <c r="JG345" s="11"/>
      <c r="JH345" s="11"/>
      <c r="JI345" s="11"/>
      <c r="JJ345" s="11"/>
      <c r="JK345" s="11"/>
      <c r="JL345" s="11"/>
      <c r="JM345" s="11"/>
      <c r="JN345" s="11"/>
      <c r="JO345" s="11"/>
      <c r="JP345" s="11"/>
      <c r="JQ345" s="11"/>
      <c r="JR345" s="11"/>
      <c r="JS345" s="11"/>
      <c r="JT345" s="11"/>
      <c r="JU345" s="11"/>
      <c r="JV345" s="11"/>
    </row>
    <row r="346" spans="1:282" x14ac:dyDescent="0.25">
      <c r="A346" s="1"/>
      <c r="B346" s="1"/>
      <c r="C346" s="16"/>
      <c r="D346" s="1"/>
      <c r="E346" s="49"/>
      <c r="F346" s="49"/>
      <c r="G346" s="49"/>
      <c r="H346" s="49"/>
      <c r="I346" s="49"/>
      <c r="J346" s="49"/>
      <c r="K346" s="49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  <c r="IV346" s="11"/>
      <c r="IW346" s="11"/>
      <c r="IX346" s="11"/>
      <c r="IY346" s="11"/>
      <c r="IZ346" s="11"/>
      <c r="JA346" s="11"/>
      <c r="JB346" s="11"/>
      <c r="JC346" s="11"/>
      <c r="JD346" s="11"/>
      <c r="JE346" s="11"/>
      <c r="JF346" s="11"/>
      <c r="JG346" s="11"/>
      <c r="JH346" s="11"/>
      <c r="JI346" s="11"/>
      <c r="JJ346" s="11"/>
      <c r="JK346" s="11"/>
      <c r="JL346" s="11"/>
      <c r="JM346" s="11"/>
      <c r="JN346" s="11"/>
      <c r="JO346" s="11"/>
      <c r="JP346" s="11"/>
      <c r="JQ346" s="11"/>
      <c r="JR346" s="11"/>
      <c r="JS346" s="11"/>
      <c r="JT346" s="11"/>
      <c r="JU346" s="11"/>
      <c r="JV346" s="11"/>
    </row>
    <row r="347" spans="1:282" s="24" customFormat="1" x14ac:dyDescent="0.25">
      <c r="A347" s="1" t="s">
        <v>361</v>
      </c>
      <c r="B347" s="1"/>
      <c r="C347" s="16"/>
      <c r="D347" s="1"/>
      <c r="E347" s="49"/>
      <c r="F347" s="49"/>
      <c r="G347" s="49"/>
      <c r="H347" s="49"/>
      <c r="I347" s="49"/>
      <c r="J347" s="49"/>
      <c r="K347" s="49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  <c r="IU347" s="10"/>
      <c r="IV347" s="10"/>
      <c r="IW347" s="10"/>
      <c r="IX347" s="10"/>
      <c r="IY347" s="10"/>
      <c r="IZ347" s="10"/>
      <c r="JA347" s="10"/>
      <c r="JB347" s="10"/>
      <c r="JC347" s="10"/>
      <c r="JD347" s="10"/>
      <c r="JE347" s="10"/>
      <c r="JF347" s="10"/>
      <c r="JG347" s="10"/>
      <c r="JH347" s="10"/>
      <c r="JI347" s="10"/>
      <c r="JJ347" s="10"/>
      <c r="JK347" s="10"/>
      <c r="JL347" s="10"/>
      <c r="JM347" s="10"/>
      <c r="JN347" s="10"/>
      <c r="JO347" s="10"/>
      <c r="JP347" s="10"/>
      <c r="JQ347" s="10"/>
      <c r="JR347" s="10"/>
      <c r="JS347" s="10"/>
      <c r="JT347" s="10"/>
      <c r="JU347" s="10"/>
      <c r="JV347" s="10"/>
    </row>
    <row r="348" spans="1:282" x14ac:dyDescent="0.25">
      <c r="A348" t="s">
        <v>120</v>
      </c>
      <c r="B348" t="s">
        <v>48</v>
      </c>
      <c r="C348" s="13" t="s">
        <v>305</v>
      </c>
      <c r="D348" t="s">
        <v>203</v>
      </c>
      <c r="E348" s="40">
        <v>19800</v>
      </c>
      <c r="F348" s="40">
        <v>568.26</v>
      </c>
      <c r="G348" s="40">
        <v>0</v>
      </c>
      <c r="H348" s="40">
        <v>601.91999999999996</v>
      </c>
      <c r="I348" s="40">
        <v>25</v>
      </c>
      <c r="J348" s="40">
        <v>1195.18</v>
      </c>
      <c r="K348" s="40">
        <f>E348-J348</f>
        <v>18604.82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  <c r="JN348" s="11"/>
      <c r="JO348" s="11"/>
      <c r="JP348" s="11"/>
      <c r="JQ348" s="11"/>
      <c r="JR348" s="11"/>
      <c r="JS348" s="11"/>
      <c r="JT348" s="11"/>
      <c r="JU348" s="11"/>
      <c r="JV348" s="11"/>
    </row>
    <row r="349" spans="1:282" s="1" customFormat="1" x14ac:dyDescent="0.25">
      <c r="A349" s="24" t="s">
        <v>12</v>
      </c>
      <c r="B349" s="24">
        <v>1</v>
      </c>
      <c r="C349" s="25"/>
      <c r="D349" s="24"/>
      <c r="E349" s="47">
        <f>E348</f>
        <v>19800</v>
      </c>
      <c r="F349" s="47">
        <f>SUM(F348)</f>
        <v>568.26</v>
      </c>
      <c r="G349" s="47">
        <f>G348</f>
        <v>0</v>
      </c>
      <c r="H349" s="47">
        <f>H348</f>
        <v>601.91999999999996</v>
      </c>
      <c r="I349" s="47">
        <f>I348</f>
        <v>25</v>
      </c>
      <c r="J349" s="47">
        <f>J348</f>
        <v>1195.18</v>
      </c>
      <c r="K349" s="47">
        <f>K348</f>
        <v>18604.82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  <c r="GW349" s="10"/>
      <c r="GX349" s="10"/>
      <c r="GY349" s="10"/>
      <c r="GZ349" s="10"/>
      <c r="HA349" s="10"/>
      <c r="HB349" s="10"/>
      <c r="HC349" s="10"/>
      <c r="HD349" s="10"/>
      <c r="HE349" s="10"/>
      <c r="HF349" s="10"/>
      <c r="HG349" s="10"/>
      <c r="HH349" s="10"/>
      <c r="HI349" s="10"/>
      <c r="HJ349" s="10"/>
      <c r="HK349" s="10"/>
      <c r="HL349" s="10"/>
      <c r="HM349" s="10"/>
      <c r="HN349" s="10"/>
      <c r="HO349" s="10"/>
      <c r="HP349" s="10"/>
      <c r="HQ349" s="10"/>
      <c r="HR349" s="10"/>
      <c r="HS349" s="10"/>
      <c r="HT349" s="10"/>
      <c r="HU349" s="10"/>
      <c r="HV349" s="10"/>
      <c r="HW349" s="10"/>
      <c r="HX349" s="10"/>
      <c r="HY349" s="10"/>
      <c r="HZ349" s="10"/>
      <c r="IA349" s="10"/>
      <c r="IB349" s="10"/>
      <c r="IC349" s="10"/>
      <c r="ID349" s="10"/>
      <c r="IE349" s="10"/>
      <c r="IF349" s="10"/>
      <c r="IG349" s="10"/>
      <c r="IH349" s="10"/>
      <c r="II349" s="10"/>
      <c r="IJ349" s="10"/>
      <c r="IK349" s="10"/>
      <c r="IL349" s="10"/>
      <c r="IM349" s="10"/>
      <c r="IN349" s="10"/>
      <c r="IO349" s="10"/>
      <c r="IP349" s="10"/>
      <c r="IQ349" s="10"/>
      <c r="IR349" s="10"/>
      <c r="IS349" s="10"/>
      <c r="IT349" s="10"/>
      <c r="IU349" s="10"/>
      <c r="IV349" s="10"/>
      <c r="IW349" s="10"/>
      <c r="IX349" s="10"/>
      <c r="IY349" s="10"/>
      <c r="IZ349" s="10"/>
      <c r="JA349" s="10"/>
      <c r="JB349" s="10"/>
      <c r="JC349" s="10"/>
      <c r="JD349" s="10"/>
      <c r="JE349" s="10"/>
      <c r="JF349" s="10"/>
      <c r="JG349" s="10"/>
      <c r="JH349" s="10"/>
      <c r="JI349" s="10"/>
      <c r="JJ349" s="10"/>
      <c r="JK349" s="10"/>
      <c r="JL349" s="10"/>
      <c r="JM349" s="10"/>
      <c r="JN349" s="10"/>
      <c r="JO349" s="10"/>
      <c r="JP349" s="10"/>
      <c r="JQ349" s="10"/>
      <c r="JR349" s="10"/>
      <c r="JS349" s="10"/>
      <c r="JT349" s="10"/>
      <c r="JU349" s="10"/>
      <c r="JV349" s="10"/>
    </row>
    <row r="350" spans="1:282" x14ac:dyDescent="0.25"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  <c r="IY350" s="11"/>
      <c r="IZ350" s="11"/>
      <c r="JA350" s="11"/>
      <c r="JB350" s="11"/>
      <c r="JC350" s="11"/>
      <c r="JD350" s="11"/>
      <c r="JE350" s="11"/>
      <c r="JF350" s="11"/>
      <c r="JG350" s="11"/>
      <c r="JH350" s="11"/>
      <c r="JI350" s="11"/>
      <c r="JJ350" s="11"/>
      <c r="JK350" s="11"/>
      <c r="JL350" s="11"/>
      <c r="JM350" s="11"/>
      <c r="JN350" s="11"/>
      <c r="JO350" s="11"/>
      <c r="JP350" s="11"/>
      <c r="JQ350" s="11"/>
      <c r="JR350" s="11"/>
      <c r="JS350" s="11"/>
      <c r="JT350" s="11"/>
      <c r="JU350" s="11"/>
      <c r="JV350" s="11"/>
    </row>
    <row r="351" spans="1:282" x14ac:dyDescent="0.25">
      <c r="A351" s="4" t="s">
        <v>301</v>
      </c>
      <c r="B351" s="4"/>
      <c r="C351" s="16"/>
      <c r="D351" s="4"/>
      <c r="E351" s="52"/>
      <c r="F351" s="52"/>
      <c r="G351" s="52"/>
      <c r="H351" s="52"/>
      <c r="I351" s="52"/>
      <c r="J351" s="52"/>
      <c r="K351" s="52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  <c r="IV351" s="11"/>
      <c r="IW351" s="11"/>
      <c r="IX351" s="11"/>
      <c r="IY351" s="11"/>
      <c r="IZ351" s="11"/>
      <c r="JA351" s="11"/>
      <c r="JB351" s="11"/>
      <c r="JC351" s="11"/>
      <c r="JD351" s="11"/>
      <c r="JE351" s="11"/>
      <c r="JF351" s="11"/>
      <c r="JG351" s="11"/>
      <c r="JH351" s="11"/>
      <c r="JI351" s="11"/>
      <c r="JJ351" s="11"/>
      <c r="JK351" s="11"/>
      <c r="JL351" s="11"/>
      <c r="JM351" s="11"/>
      <c r="JN351" s="11"/>
      <c r="JO351" s="11"/>
      <c r="JP351" s="11"/>
      <c r="JQ351" s="11"/>
      <c r="JR351" s="11"/>
      <c r="JS351" s="11"/>
      <c r="JT351" s="11"/>
      <c r="JU351" s="11"/>
      <c r="JV351" s="11"/>
    </row>
    <row r="352" spans="1:282" x14ac:dyDescent="0.25">
      <c r="A352" t="s">
        <v>208</v>
      </c>
      <c r="B352" t="s">
        <v>107</v>
      </c>
      <c r="C352" s="13" t="s">
        <v>305</v>
      </c>
      <c r="D352" t="s">
        <v>203</v>
      </c>
      <c r="E352" s="40">
        <v>46000</v>
      </c>
      <c r="F352" s="40">
        <f>E352*0.0287</f>
        <v>1320.2</v>
      </c>
      <c r="G352" s="40">
        <v>1289.46</v>
      </c>
      <c r="H352" s="40">
        <v>1398.4</v>
      </c>
      <c r="I352" s="40">
        <v>175</v>
      </c>
      <c r="J352" s="40">
        <v>4183.0600000000004</v>
      </c>
      <c r="K352" s="40">
        <f>E352-J352</f>
        <v>41816.94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  <c r="IV352" s="11"/>
      <c r="IW352" s="11"/>
      <c r="IX352" s="11"/>
      <c r="IY352" s="11"/>
      <c r="IZ352" s="11"/>
      <c r="JA352" s="11"/>
      <c r="JB352" s="11"/>
      <c r="JC352" s="11"/>
      <c r="JD352" s="11"/>
      <c r="JE352" s="11"/>
      <c r="JF352" s="11"/>
      <c r="JG352" s="11"/>
      <c r="JH352" s="11"/>
      <c r="JI352" s="11"/>
      <c r="JJ352" s="11"/>
      <c r="JK352" s="11"/>
      <c r="JL352" s="11"/>
      <c r="JM352" s="11"/>
      <c r="JN352" s="11"/>
      <c r="JO352" s="11"/>
      <c r="JP352" s="11"/>
      <c r="JQ352" s="11"/>
      <c r="JR352" s="11"/>
      <c r="JS352" s="11"/>
      <c r="JT352" s="11"/>
      <c r="JU352" s="11"/>
      <c r="JV352" s="11"/>
    </row>
    <row r="353" spans="1:282" x14ac:dyDescent="0.25">
      <c r="A353" t="s">
        <v>104</v>
      </c>
      <c r="B353" t="s">
        <v>434</v>
      </c>
      <c r="C353" s="13" t="s">
        <v>305</v>
      </c>
      <c r="D353" t="s">
        <v>203</v>
      </c>
      <c r="E353" s="40">
        <v>50000</v>
      </c>
      <c r="F353" s="40">
        <f>E353*0.0287</f>
        <v>1435</v>
      </c>
      <c r="G353" s="40">
        <v>1854</v>
      </c>
      <c r="H353" s="40">
        <v>1520</v>
      </c>
      <c r="I353" s="40">
        <v>2325</v>
      </c>
      <c r="J353" s="40">
        <v>7134</v>
      </c>
      <c r="K353" s="40">
        <f>E353-J353</f>
        <v>42866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  <c r="IS353" s="11"/>
      <c r="IT353" s="11"/>
      <c r="IU353" s="11"/>
      <c r="IV353" s="11"/>
      <c r="IW353" s="11"/>
      <c r="IX353" s="11"/>
      <c r="IY353" s="11"/>
      <c r="IZ353" s="11"/>
      <c r="JA353" s="11"/>
      <c r="JB353" s="11"/>
      <c r="JC353" s="11"/>
      <c r="JD353" s="11"/>
      <c r="JE353" s="11"/>
      <c r="JF353" s="11"/>
      <c r="JG353" s="11"/>
      <c r="JH353" s="11"/>
      <c r="JI353" s="11"/>
      <c r="JJ353" s="11"/>
      <c r="JK353" s="11"/>
      <c r="JL353" s="11"/>
      <c r="JM353" s="11"/>
      <c r="JN353" s="11"/>
      <c r="JO353" s="11"/>
      <c r="JP353" s="11"/>
      <c r="JQ353" s="11"/>
      <c r="JR353" s="11"/>
      <c r="JS353" s="11"/>
      <c r="JT353" s="11"/>
      <c r="JU353" s="11"/>
      <c r="JV353" s="11"/>
    </row>
    <row r="354" spans="1:282" x14ac:dyDescent="0.25">
      <c r="A354" s="2" t="s">
        <v>12</v>
      </c>
      <c r="B354" s="2">
        <v>2</v>
      </c>
      <c r="C354" s="14"/>
      <c r="D354" s="2"/>
      <c r="E354" s="48">
        <f t="shared" ref="E354:K354" si="72">SUM(E352:E353)</f>
        <v>96000</v>
      </c>
      <c r="F354" s="48">
        <f t="shared" si="72"/>
        <v>2755.2</v>
      </c>
      <c r="G354" s="48">
        <f>SUM(G352:G353)</f>
        <v>3143.46</v>
      </c>
      <c r="H354" s="48">
        <f t="shared" si="72"/>
        <v>2918.4</v>
      </c>
      <c r="I354" s="48">
        <f t="shared" si="72"/>
        <v>2500</v>
      </c>
      <c r="J354" s="48">
        <f t="shared" si="72"/>
        <v>11317.06</v>
      </c>
      <c r="K354" s="48">
        <f t="shared" si="72"/>
        <v>84682.94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  <c r="IV354" s="11"/>
      <c r="IW354" s="11"/>
      <c r="IX354" s="11"/>
      <c r="IY354" s="11"/>
      <c r="IZ354" s="11"/>
      <c r="JA354" s="11"/>
      <c r="JB354" s="11"/>
      <c r="JC354" s="11"/>
      <c r="JD354" s="11"/>
      <c r="JE354" s="11"/>
      <c r="JF354" s="11"/>
      <c r="JG354" s="11"/>
      <c r="JH354" s="11"/>
      <c r="JI354" s="11"/>
      <c r="JJ354" s="11"/>
      <c r="JK354" s="11"/>
      <c r="JL354" s="11"/>
      <c r="JM354" s="11"/>
      <c r="JN354" s="11"/>
      <c r="JO354" s="11"/>
      <c r="JP354" s="11"/>
      <c r="JQ354" s="11"/>
      <c r="JR354" s="11"/>
      <c r="JS354" s="11"/>
      <c r="JT354" s="11"/>
      <c r="JU354" s="11"/>
      <c r="JV354" s="11"/>
    </row>
    <row r="355" spans="1:282" x14ac:dyDescent="0.25"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  <c r="IW355" s="11"/>
      <c r="IX355" s="11"/>
      <c r="IY355" s="11"/>
      <c r="IZ355" s="11"/>
      <c r="JA355" s="11"/>
      <c r="JB355" s="11"/>
      <c r="JC355" s="11"/>
      <c r="JD355" s="11"/>
      <c r="JE355" s="11"/>
      <c r="JF355" s="11"/>
      <c r="JG355" s="11"/>
      <c r="JH355" s="11"/>
      <c r="JI355" s="11"/>
      <c r="JJ355" s="11"/>
      <c r="JK355" s="11"/>
      <c r="JL355" s="11"/>
      <c r="JM355" s="11"/>
      <c r="JN355" s="11"/>
      <c r="JO355" s="11"/>
      <c r="JP355" s="11"/>
      <c r="JQ355" s="11"/>
      <c r="JR355" s="11"/>
      <c r="JS355" s="11"/>
      <c r="JT355" s="11"/>
      <c r="JU355" s="11"/>
      <c r="JV355" s="11"/>
    </row>
    <row r="356" spans="1:282" s="63" customFormat="1" x14ac:dyDescent="0.25">
      <c r="A356" s="4" t="s">
        <v>302</v>
      </c>
      <c r="B356" s="4"/>
      <c r="C356" s="16"/>
      <c r="D356" s="4"/>
      <c r="E356" s="52"/>
      <c r="F356" s="52"/>
      <c r="G356" s="52"/>
      <c r="H356" s="52"/>
      <c r="I356" s="52"/>
      <c r="J356" s="52"/>
      <c r="K356" s="52"/>
    </row>
    <row r="357" spans="1:282" x14ac:dyDescent="0.25">
      <c r="A357" t="s">
        <v>189</v>
      </c>
      <c r="B357" t="s">
        <v>14</v>
      </c>
      <c r="C357" s="13" t="s">
        <v>305</v>
      </c>
      <c r="D357" t="s">
        <v>203</v>
      </c>
      <c r="E357" s="40">
        <v>35000</v>
      </c>
      <c r="F357" s="40">
        <f t="shared" ref="F357:F363" si="73">E357*0.0287</f>
        <v>1004.5</v>
      </c>
      <c r="G357" s="40">
        <v>0</v>
      </c>
      <c r="H357" s="40">
        <f t="shared" ref="H357:H362" si="74">E357*0.0304</f>
        <v>1064</v>
      </c>
      <c r="I357" s="62">
        <v>275</v>
      </c>
      <c r="J357" s="40">
        <v>2343.5</v>
      </c>
      <c r="K357" s="40">
        <f t="shared" ref="K357:K363" si="75">E357-J357</f>
        <v>32656.5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  <c r="IV357" s="11"/>
      <c r="IW357" s="11"/>
      <c r="IX357" s="11"/>
      <c r="IY357" s="11"/>
      <c r="IZ357" s="11"/>
      <c r="JA357" s="11"/>
      <c r="JB357" s="11"/>
      <c r="JC357" s="11"/>
      <c r="JD357" s="11"/>
      <c r="JE357" s="11"/>
      <c r="JF357" s="11"/>
      <c r="JG357" s="11"/>
      <c r="JH357" s="11"/>
      <c r="JI357" s="11"/>
      <c r="JJ357" s="11"/>
      <c r="JK357" s="11"/>
      <c r="JL357" s="11"/>
      <c r="JM357" s="11"/>
      <c r="JN357" s="11"/>
      <c r="JO357" s="11"/>
      <c r="JP357" s="11"/>
      <c r="JQ357" s="11"/>
      <c r="JR357" s="11"/>
      <c r="JS357" s="11"/>
      <c r="JT357" s="11"/>
      <c r="JU357" s="11"/>
      <c r="JV357" s="11"/>
    </row>
    <row r="358" spans="1:282" x14ac:dyDescent="0.25">
      <c r="A358" t="s">
        <v>229</v>
      </c>
      <c r="B358" t="s">
        <v>107</v>
      </c>
      <c r="C358" s="13" t="s">
        <v>305</v>
      </c>
      <c r="D358" t="s">
        <v>203</v>
      </c>
      <c r="E358" s="40">
        <v>30000</v>
      </c>
      <c r="F358" s="40">
        <f t="shared" si="73"/>
        <v>861</v>
      </c>
      <c r="G358" s="40">
        <v>0</v>
      </c>
      <c r="H358" s="40">
        <f t="shared" si="74"/>
        <v>912</v>
      </c>
      <c r="I358" s="62">
        <v>7024.13</v>
      </c>
      <c r="J358" s="40">
        <v>8797.1299999999992</v>
      </c>
      <c r="K358" s="40">
        <f t="shared" si="75"/>
        <v>21202.87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  <c r="IV358" s="11"/>
      <c r="IW358" s="11"/>
      <c r="IX358" s="11"/>
      <c r="IY358" s="11"/>
      <c r="IZ358" s="11"/>
      <c r="JA358" s="11"/>
      <c r="JB358" s="11"/>
      <c r="JC358" s="11"/>
      <c r="JD358" s="11"/>
      <c r="JE358" s="11"/>
      <c r="JF358" s="11"/>
      <c r="JG358" s="11"/>
      <c r="JH358" s="11"/>
      <c r="JI358" s="11"/>
      <c r="JJ358" s="11"/>
      <c r="JK358" s="11"/>
      <c r="JL358" s="11"/>
      <c r="JM358" s="11"/>
      <c r="JN358" s="11"/>
      <c r="JO358" s="11"/>
      <c r="JP358" s="11"/>
      <c r="JQ358" s="11"/>
      <c r="JR358" s="11"/>
      <c r="JS358" s="11"/>
      <c r="JT358" s="11"/>
      <c r="JU358" s="11"/>
      <c r="JV358" s="11"/>
    </row>
    <row r="359" spans="1:282" x14ac:dyDescent="0.25">
      <c r="A359" t="s">
        <v>236</v>
      </c>
      <c r="B359" t="s">
        <v>14</v>
      </c>
      <c r="C359" s="13" t="s">
        <v>305</v>
      </c>
      <c r="D359" t="s">
        <v>203</v>
      </c>
      <c r="E359" s="40">
        <v>41000</v>
      </c>
      <c r="F359" s="40">
        <f t="shared" si="73"/>
        <v>1176.7</v>
      </c>
      <c r="G359" s="40">
        <v>583.79</v>
      </c>
      <c r="H359" s="40">
        <f t="shared" si="74"/>
        <v>1246.4000000000001</v>
      </c>
      <c r="I359" s="62">
        <v>175</v>
      </c>
      <c r="J359" s="40">
        <v>3181.89</v>
      </c>
      <c r="K359" s="40">
        <f t="shared" si="75"/>
        <v>37818.11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  <c r="IS359" s="11"/>
      <c r="IT359" s="11"/>
      <c r="IU359" s="11"/>
      <c r="IV359" s="11"/>
      <c r="IW359" s="11"/>
      <c r="IX359" s="11"/>
      <c r="IY359" s="11"/>
      <c r="IZ359" s="11"/>
      <c r="JA359" s="11"/>
      <c r="JB359" s="11"/>
      <c r="JC359" s="11"/>
      <c r="JD359" s="11"/>
      <c r="JE359" s="11"/>
      <c r="JF359" s="11"/>
      <c r="JG359" s="11"/>
      <c r="JH359" s="11"/>
      <c r="JI359" s="11"/>
      <c r="JJ359" s="11"/>
      <c r="JK359" s="11"/>
      <c r="JL359" s="11"/>
      <c r="JM359" s="11"/>
      <c r="JN359" s="11"/>
      <c r="JO359" s="11"/>
      <c r="JP359" s="11"/>
      <c r="JQ359" s="11"/>
      <c r="JR359" s="11"/>
      <c r="JS359" s="11"/>
      <c r="JT359" s="11"/>
      <c r="JU359" s="11"/>
      <c r="JV359" s="11"/>
    </row>
    <row r="360" spans="1:282" x14ac:dyDescent="0.25">
      <c r="A360" t="s">
        <v>121</v>
      </c>
      <c r="B360" t="s">
        <v>435</v>
      </c>
      <c r="C360" s="13" t="s">
        <v>306</v>
      </c>
      <c r="D360" t="s">
        <v>202</v>
      </c>
      <c r="E360" s="40">
        <v>30000</v>
      </c>
      <c r="F360" s="40">
        <f t="shared" si="73"/>
        <v>861</v>
      </c>
      <c r="G360" s="40">
        <v>0</v>
      </c>
      <c r="H360" s="40">
        <f t="shared" si="74"/>
        <v>912</v>
      </c>
      <c r="I360" s="62">
        <v>1912.45</v>
      </c>
      <c r="J360" s="40">
        <v>3685.45</v>
      </c>
      <c r="K360" s="40">
        <f t="shared" si="75"/>
        <v>26314.55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IR360" s="11"/>
      <c r="IS360" s="11"/>
      <c r="IT360" s="11"/>
      <c r="IU360" s="11"/>
      <c r="IV360" s="11"/>
      <c r="IW360" s="11"/>
      <c r="IX360" s="11"/>
      <c r="IY360" s="11"/>
      <c r="IZ360" s="11"/>
      <c r="JA360" s="11"/>
      <c r="JB360" s="11"/>
      <c r="JC360" s="11"/>
      <c r="JD360" s="11"/>
      <c r="JE360" s="11"/>
      <c r="JF360" s="11"/>
      <c r="JG360" s="11"/>
      <c r="JH360" s="11"/>
      <c r="JI360" s="11"/>
      <c r="JJ360" s="11"/>
      <c r="JK360" s="11"/>
      <c r="JL360" s="11"/>
      <c r="JM360" s="11"/>
      <c r="JN360" s="11"/>
      <c r="JO360" s="11"/>
      <c r="JP360" s="11"/>
      <c r="JQ360" s="11"/>
      <c r="JR360" s="11"/>
      <c r="JS360" s="11"/>
      <c r="JT360" s="11"/>
      <c r="JU360" s="11"/>
      <c r="JV360" s="11"/>
    </row>
    <row r="361" spans="1:282" x14ac:dyDescent="0.25">
      <c r="A361" t="s">
        <v>111</v>
      </c>
      <c r="B361" t="s">
        <v>435</v>
      </c>
      <c r="C361" s="13" t="s">
        <v>305</v>
      </c>
      <c r="D361" t="s">
        <v>202</v>
      </c>
      <c r="E361" s="40">
        <v>30000</v>
      </c>
      <c r="F361" s="40">
        <f t="shared" si="73"/>
        <v>861</v>
      </c>
      <c r="G361" s="40">
        <v>0</v>
      </c>
      <c r="H361" s="40">
        <f t="shared" si="74"/>
        <v>912</v>
      </c>
      <c r="I361" s="62">
        <v>335</v>
      </c>
      <c r="J361" s="40">
        <v>2108</v>
      </c>
      <c r="K361" s="40">
        <f t="shared" si="75"/>
        <v>27892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  <c r="IS361" s="11"/>
      <c r="IT361" s="11"/>
      <c r="IU361" s="11"/>
      <c r="IV361" s="11"/>
      <c r="IW361" s="11"/>
      <c r="IX361" s="11"/>
      <c r="IY361" s="11"/>
      <c r="IZ361" s="11"/>
      <c r="JA361" s="11"/>
      <c r="JB361" s="11"/>
      <c r="JC361" s="11"/>
      <c r="JD361" s="11"/>
      <c r="JE361" s="11"/>
      <c r="JF361" s="11"/>
      <c r="JG361" s="11"/>
      <c r="JH361" s="11"/>
      <c r="JI361" s="11"/>
      <c r="JJ361" s="11"/>
      <c r="JK361" s="11"/>
      <c r="JL361" s="11"/>
      <c r="JM361" s="11"/>
      <c r="JN361" s="11"/>
      <c r="JO361" s="11"/>
      <c r="JP361" s="11"/>
      <c r="JQ361" s="11"/>
      <c r="JR361" s="11"/>
      <c r="JS361" s="11"/>
      <c r="JT361" s="11"/>
      <c r="JU361" s="11"/>
      <c r="JV361" s="11"/>
    </row>
    <row r="362" spans="1:282" x14ac:dyDescent="0.25">
      <c r="A362" t="s">
        <v>118</v>
      </c>
      <c r="B362" t="s">
        <v>119</v>
      </c>
      <c r="C362" s="13" t="s">
        <v>306</v>
      </c>
      <c r="D362" t="s">
        <v>203</v>
      </c>
      <c r="E362" s="40">
        <v>19580</v>
      </c>
      <c r="F362" s="40">
        <f t="shared" si="73"/>
        <v>561.95000000000005</v>
      </c>
      <c r="G362" s="40">
        <v>0</v>
      </c>
      <c r="H362" s="40">
        <f t="shared" si="74"/>
        <v>595.23</v>
      </c>
      <c r="I362" s="62">
        <v>145</v>
      </c>
      <c r="J362" s="40">
        <v>1302.18</v>
      </c>
      <c r="K362" s="40">
        <f t="shared" si="75"/>
        <v>18277.82</v>
      </c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  <c r="IS362" s="11"/>
      <c r="IT362" s="11"/>
      <c r="IU362" s="11"/>
      <c r="IV362" s="11"/>
      <c r="IW362" s="11"/>
      <c r="IX362" s="11"/>
      <c r="IY362" s="11"/>
      <c r="IZ362" s="11"/>
      <c r="JA362" s="11"/>
      <c r="JB362" s="11"/>
      <c r="JC362" s="11"/>
      <c r="JD362" s="11"/>
      <c r="JE362" s="11"/>
      <c r="JF362" s="11"/>
      <c r="JG362" s="11"/>
      <c r="JH362" s="11"/>
      <c r="JI362" s="11"/>
      <c r="JJ362" s="11"/>
      <c r="JK362" s="11"/>
      <c r="JL362" s="11"/>
      <c r="JM362" s="11"/>
      <c r="JN362" s="11"/>
      <c r="JO362" s="11"/>
      <c r="JP362" s="11"/>
      <c r="JQ362" s="11"/>
      <c r="JR362" s="11"/>
      <c r="JS362" s="11"/>
      <c r="JT362" s="11"/>
      <c r="JU362" s="11"/>
      <c r="JV362" s="11"/>
    </row>
    <row r="363" spans="1:282" x14ac:dyDescent="0.25">
      <c r="A363" t="s">
        <v>112</v>
      </c>
      <c r="B363" t="s">
        <v>435</v>
      </c>
      <c r="C363" s="13" t="s">
        <v>305</v>
      </c>
      <c r="D363" t="s">
        <v>202</v>
      </c>
      <c r="E363" s="40">
        <v>30000</v>
      </c>
      <c r="F363" s="40">
        <f t="shared" si="73"/>
        <v>861</v>
      </c>
      <c r="G363" s="40">
        <v>0</v>
      </c>
      <c r="H363" s="40">
        <v>912</v>
      </c>
      <c r="I363" s="62">
        <v>295</v>
      </c>
      <c r="J363" s="40">
        <v>2068</v>
      </c>
      <c r="K363" s="40">
        <f t="shared" si="75"/>
        <v>27932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  <c r="IV363" s="11"/>
      <c r="IW363" s="11"/>
      <c r="IX363" s="11"/>
      <c r="IY363" s="11"/>
      <c r="IZ363" s="11"/>
      <c r="JA363" s="11"/>
      <c r="JB363" s="11"/>
      <c r="JC363" s="11"/>
      <c r="JD363" s="11"/>
      <c r="JE363" s="11"/>
      <c r="JF363" s="11"/>
      <c r="JG363" s="11"/>
      <c r="JH363" s="11"/>
      <c r="JI363" s="11"/>
      <c r="JJ363" s="11"/>
      <c r="JK363" s="11"/>
      <c r="JL363" s="11"/>
      <c r="JM363" s="11"/>
      <c r="JN363" s="11"/>
      <c r="JO363" s="11"/>
      <c r="JP363" s="11"/>
      <c r="JQ363" s="11"/>
      <c r="JR363" s="11"/>
      <c r="JS363" s="11"/>
      <c r="JT363" s="11"/>
      <c r="JU363" s="11"/>
      <c r="JV363" s="11"/>
    </row>
    <row r="364" spans="1:282" x14ac:dyDescent="0.25">
      <c r="A364" s="2" t="s">
        <v>12</v>
      </c>
      <c r="B364" s="2">
        <v>7</v>
      </c>
      <c r="C364" s="14"/>
      <c r="D364" s="2"/>
      <c r="E364" s="47">
        <f t="shared" ref="E364:K364" si="76">SUM(E357:E363)</f>
        <v>215580</v>
      </c>
      <c r="F364" s="48">
        <f t="shared" si="76"/>
        <v>6187.15</v>
      </c>
      <c r="G364" s="48">
        <f t="shared" si="76"/>
        <v>583.79</v>
      </c>
      <c r="H364" s="48">
        <f t="shared" si="76"/>
        <v>6553.63</v>
      </c>
      <c r="I364" s="48">
        <f t="shared" si="76"/>
        <v>10161.58</v>
      </c>
      <c r="J364" s="48">
        <f t="shared" si="76"/>
        <v>23486.15</v>
      </c>
      <c r="K364" s="48">
        <f t="shared" si="76"/>
        <v>192093.85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  <c r="IT364" s="11"/>
      <c r="IU364" s="11"/>
      <c r="IV364" s="11"/>
      <c r="IW364" s="11"/>
      <c r="IX364" s="11"/>
      <c r="IY364" s="11"/>
      <c r="IZ364" s="11"/>
      <c r="JA364" s="11"/>
      <c r="JB364" s="11"/>
      <c r="JC364" s="11"/>
      <c r="JD364" s="11"/>
      <c r="JE364" s="11"/>
      <c r="JF364" s="11"/>
      <c r="JG364" s="11"/>
      <c r="JH364" s="11"/>
      <c r="JI364" s="11"/>
      <c r="JJ364" s="11"/>
      <c r="JK364" s="11"/>
      <c r="JL364" s="11"/>
      <c r="JM364" s="11"/>
      <c r="JN364" s="11"/>
      <c r="JO364" s="11"/>
      <c r="JP364" s="11"/>
      <c r="JQ364" s="11"/>
      <c r="JR364" s="11"/>
      <c r="JS364" s="11"/>
      <c r="JT364" s="11"/>
      <c r="JU364" s="11"/>
      <c r="JV364" s="11"/>
    </row>
    <row r="365" spans="1:282" x14ac:dyDescent="0.25"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  <c r="IS365" s="11"/>
      <c r="IT365" s="11"/>
      <c r="IU365" s="11"/>
      <c r="IV365" s="11"/>
      <c r="IW365" s="11"/>
      <c r="IX365" s="11"/>
      <c r="IY365" s="11"/>
      <c r="IZ365" s="11"/>
      <c r="JA365" s="11"/>
      <c r="JB365" s="11"/>
      <c r="JC365" s="11"/>
      <c r="JD365" s="11"/>
      <c r="JE365" s="11"/>
      <c r="JF365" s="11"/>
      <c r="JG365" s="11"/>
      <c r="JH365" s="11"/>
      <c r="JI365" s="11"/>
      <c r="JJ365" s="11"/>
      <c r="JK365" s="11"/>
      <c r="JL365" s="11"/>
      <c r="JM365" s="11"/>
      <c r="JN365" s="11"/>
      <c r="JO365" s="11"/>
      <c r="JP365" s="11"/>
      <c r="JQ365" s="11"/>
      <c r="JR365" s="11"/>
      <c r="JS365" s="11"/>
      <c r="JT365" s="11"/>
      <c r="JU365" s="11"/>
      <c r="JV365" s="11"/>
    </row>
    <row r="366" spans="1:282" x14ac:dyDescent="0.25">
      <c r="A366" s="4" t="s">
        <v>419</v>
      </c>
      <c r="B366" s="4"/>
      <c r="C366" s="16"/>
      <c r="D366" s="4"/>
      <c r="E366" s="52"/>
      <c r="F366" s="52"/>
      <c r="G366" s="52"/>
      <c r="H366" s="52"/>
      <c r="I366" s="52"/>
      <c r="J366" s="52"/>
      <c r="K366" s="52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  <c r="IS366" s="11"/>
      <c r="IT366" s="11"/>
      <c r="IU366" s="11"/>
      <c r="IV366" s="11"/>
      <c r="IW366" s="11"/>
      <c r="IX366" s="11"/>
      <c r="IY366" s="11"/>
      <c r="IZ366" s="11"/>
      <c r="JA366" s="11"/>
      <c r="JB366" s="11"/>
      <c r="JC366" s="11"/>
      <c r="JD366" s="11"/>
      <c r="JE366" s="11"/>
      <c r="JF366" s="11"/>
      <c r="JG366" s="11"/>
      <c r="JH366" s="11"/>
      <c r="JI366" s="11"/>
      <c r="JJ366" s="11"/>
      <c r="JK366" s="11"/>
      <c r="JL366" s="11"/>
      <c r="JM366" s="11"/>
      <c r="JN366" s="11"/>
      <c r="JO366" s="11"/>
      <c r="JP366" s="11"/>
      <c r="JQ366" s="11"/>
      <c r="JR366" s="11"/>
      <c r="JS366" s="11"/>
      <c r="JT366" s="11"/>
      <c r="JU366" s="11"/>
      <c r="JV366" s="11"/>
    </row>
    <row r="367" spans="1:282" x14ac:dyDescent="0.25">
      <c r="A367" t="s">
        <v>109</v>
      </c>
      <c r="B367" t="s">
        <v>90</v>
      </c>
      <c r="C367" s="13" t="s">
        <v>306</v>
      </c>
      <c r="D367" t="s">
        <v>203</v>
      </c>
      <c r="E367" s="40">
        <v>82000</v>
      </c>
      <c r="F367" s="40">
        <f t="shared" ref="F367:F377" si="77">E367*0.0287</f>
        <v>2353.4</v>
      </c>
      <c r="G367" s="40">
        <v>7871.32</v>
      </c>
      <c r="H367" s="40">
        <v>2492.8000000000002</v>
      </c>
      <c r="I367" s="40">
        <v>275</v>
      </c>
      <c r="J367" s="40">
        <v>12992.52</v>
      </c>
      <c r="K367" s="40">
        <f>E367-J367</f>
        <v>69007.48</v>
      </c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  <c r="IS367" s="11"/>
      <c r="IT367" s="11"/>
      <c r="IU367" s="11"/>
      <c r="IV367" s="11"/>
      <c r="IW367" s="11"/>
      <c r="IX367" s="11"/>
      <c r="IY367" s="11"/>
      <c r="IZ367" s="11"/>
      <c r="JA367" s="11"/>
      <c r="JB367" s="11"/>
      <c r="JC367" s="11"/>
      <c r="JD367" s="11"/>
      <c r="JE367" s="11"/>
      <c r="JF367" s="11"/>
      <c r="JG367" s="11"/>
      <c r="JH367" s="11"/>
      <c r="JI367" s="11"/>
      <c r="JJ367" s="11"/>
      <c r="JK367" s="11"/>
      <c r="JL367" s="11"/>
      <c r="JM367" s="11"/>
      <c r="JN367" s="11"/>
      <c r="JO367" s="11"/>
      <c r="JP367" s="11"/>
      <c r="JQ367" s="11"/>
      <c r="JR367" s="11"/>
      <c r="JS367" s="11"/>
      <c r="JT367" s="11"/>
      <c r="JU367" s="11"/>
      <c r="JV367" s="11"/>
    </row>
    <row r="368" spans="1:282" x14ac:dyDescent="0.25">
      <c r="A368" t="s">
        <v>264</v>
      </c>
      <c r="B368" t="s">
        <v>193</v>
      </c>
      <c r="C368" s="13" t="s">
        <v>306</v>
      </c>
      <c r="D368" t="s">
        <v>203</v>
      </c>
      <c r="E368" s="61">
        <v>100000</v>
      </c>
      <c r="F368" s="61">
        <v>2870</v>
      </c>
      <c r="G368" s="61">
        <v>12105.37</v>
      </c>
      <c r="H368" s="40">
        <v>3040</v>
      </c>
      <c r="I368" s="61">
        <v>25</v>
      </c>
      <c r="J368" s="61">
        <v>18040.37</v>
      </c>
      <c r="K368" s="61">
        <v>81959.63</v>
      </c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  <c r="IV368" s="11"/>
      <c r="IW368" s="11"/>
      <c r="IX368" s="11"/>
      <c r="IY368" s="11"/>
      <c r="IZ368" s="11"/>
      <c r="JA368" s="11"/>
      <c r="JB368" s="11"/>
      <c r="JC368" s="11"/>
      <c r="JD368" s="11"/>
      <c r="JE368" s="11"/>
      <c r="JF368" s="11"/>
      <c r="JG368" s="11"/>
      <c r="JH368" s="11"/>
      <c r="JI368" s="11"/>
      <c r="JJ368" s="11"/>
      <c r="JK368" s="11"/>
      <c r="JL368" s="11"/>
      <c r="JM368" s="11"/>
      <c r="JN368" s="11"/>
      <c r="JO368" s="11"/>
      <c r="JP368" s="11"/>
      <c r="JQ368" s="11"/>
      <c r="JR368" s="11"/>
      <c r="JS368" s="11"/>
      <c r="JT368" s="11"/>
      <c r="JU368" s="11"/>
      <c r="JV368" s="11"/>
    </row>
    <row r="369" spans="1:282" x14ac:dyDescent="0.25">
      <c r="A369" t="s">
        <v>110</v>
      </c>
      <c r="B369" t="s">
        <v>434</v>
      </c>
      <c r="C369" s="13" t="s">
        <v>305</v>
      </c>
      <c r="D369" t="s">
        <v>203</v>
      </c>
      <c r="E369" s="40">
        <v>41000</v>
      </c>
      <c r="F369" s="40">
        <f t="shared" si="77"/>
        <v>1176.7</v>
      </c>
      <c r="G369" s="40">
        <v>583.79</v>
      </c>
      <c r="H369" s="40">
        <f t="shared" ref="H369:H377" si="78">E369*0.0304</f>
        <v>1246.4000000000001</v>
      </c>
      <c r="I369" s="40">
        <v>275</v>
      </c>
      <c r="J369" s="40">
        <v>3281.89</v>
      </c>
      <c r="K369" s="40">
        <f t="shared" ref="K369:K377" si="79">E369-J369</f>
        <v>37718.11</v>
      </c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  <c r="IS369" s="11"/>
      <c r="IT369" s="11"/>
      <c r="IU369" s="11"/>
      <c r="IV369" s="11"/>
      <c r="IW369" s="11"/>
      <c r="IX369" s="11"/>
      <c r="IY369" s="11"/>
      <c r="IZ369" s="11"/>
      <c r="JA369" s="11"/>
      <c r="JB369" s="11"/>
      <c r="JC369" s="11"/>
      <c r="JD369" s="11"/>
      <c r="JE369" s="11"/>
      <c r="JF369" s="11"/>
      <c r="JG369" s="11"/>
      <c r="JH369" s="11"/>
      <c r="JI369" s="11"/>
      <c r="JJ369" s="11"/>
      <c r="JK369" s="11"/>
      <c r="JL369" s="11"/>
      <c r="JM369" s="11"/>
      <c r="JN369" s="11"/>
      <c r="JO369" s="11"/>
      <c r="JP369" s="11"/>
      <c r="JQ369" s="11"/>
      <c r="JR369" s="11"/>
      <c r="JS369" s="11"/>
      <c r="JT369" s="11"/>
      <c r="JU369" s="11"/>
      <c r="JV369" s="11"/>
    </row>
    <row r="370" spans="1:282" x14ac:dyDescent="0.25">
      <c r="A370" s="11" t="s">
        <v>108</v>
      </c>
      <c r="B370" t="s">
        <v>14</v>
      </c>
      <c r="C370" s="13" t="s">
        <v>306</v>
      </c>
      <c r="D370" t="s">
        <v>202</v>
      </c>
      <c r="E370" s="40">
        <v>41000</v>
      </c>
      <c r="F370" s="40">
        <f t="shared" si="77"/>
        <v>1176.7</v>
      </c>
      <c r="G370" s="40">
        <v>583.79</v>
      </c>
      <c r="H370" s="40">
        <f t="shared" si="78"/>
        <v>1246.4000000000001</v>
      </c>
      <c r="I370" s="40">
        <v>4905.91</v>
      </c>
      <c r="J370" s="40">
        <v>7912.8</v>
      </c>
      <c r="K370" s="40">
        <f t="shared" si="79"/>
        <v>33087.199999999997</v>
      </c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  <c r="IV370" s="11"/>
      <c r="IW370" s="11"/>
      <c r="IX370" s="11"/>
      <c r="IY370" s="11"/>
      <c r="IZ370" s="11"/>
      <c r="JA370" s="11"/>
      <c r="JB370" s="11"/>
      <c r="JC370" s="11"/>
      <c r="JD370" s="11"/>
      <c r="JE370" s="11"/>
      <c r="JF370" s="11"/>
      <c r="JG370" s="11"/>
      <c r="JH370" s="11"/>
      <c r="JI370" s="11"/>
      <c r="JJ370" s="11"/>
      <c r="JK370" s="11"/>
      <c r="JL370" s="11"/>
      <c r="JM370" s="11"/>
      <c r="JN370" s="11"/>
      <c r="JO370" s="11"/>
      <c r="JP370" s="11"/>
      <c r="JQ370" s="11"/>
      <c r="JR370" s="11"/>
      <c r="JS370" s="11"/>
      <c r="JT370" s="11"/>
      <c r="JU370" s="11"/>
      <c r="JV370" s="11"/>
    </row>
    <row r="371" spans="1:282" x14ac:dyDescent="0.25">
      <c r="A371" t="s">
        <v>452</v>
      </c>
      <c r="B371" t="s">
        <v>95</v>
      </c>
      <c r="C371" s="13" t="s">
        <v>306</v>
      </c>
      <c r="D371" t="s">
        <v>203</v>
      </c>
      <c r="E371" s="40">
        <v>41000</v>
      </c>
      <c r="F371" s="40">
        <f t="shared" si="77"/>
        <v>1176.7</v>
      </c>
      <c r="G371" s="40">
        <v>583.79</v>
      </c>
      <c r="H371" s="40">
        <f t="shared" si="78"/>
        <v>1246.4000000000001</v>
      </c>
      <c r="I371" s="40">
        <v>175</v>
      </c>
      <c r="J371" s="40">
        <v>3181.89</v>
      </c>
      <c r="K371" s="40">
        <f t="shared" si="79"/>
        <v>37818.11</v>
      </c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  <c r="IS371" s="11"/>
      <c r="IT371" s="11"/>
      <c r="IU371" s="11"/>
      <c r="IV371" s="11"/>
      <c r="IW371" s="11"/>
      <c r="IX371" s="11"/>
      <c r="IY371" s="11"/>
      <c r="IZ371" s="11"/>
      <c r="JA371" s="11"/>
      <c r="JB371" s="11"/>
      <c r="JC371" s="11"/>
      <c r="JD371" s="11"/>
      <c r="JE371" s="11"/>
      <c r="JF371" s="11"/>
      <c r="JG371" s="11"/>
      <c r="JH371" s="11"/>
      <c r="JI371" s="11"/>
      <c r="JJ371" s="11"/>
      <c r="JK371" s="11"/>
      <c r="JL371" s="11"/>
      <c r="JM371" s="11"/>
      <c r="JN371" s="11"/>
      <c r="JO371" s="11"/>
      <c r="JP371" s="11"/>
      <c r="JQ371" s="11"/>
      <c r="JR371" s="11"/>
      <c r="JS371" s="11"/>
      <c r="JT371" s="11"/>
      <c r="JU371" s="11"/>
      <c r="JV371" s="11"/>
    </row>
    <row r="372" spans="1:282" s="1" customFormat="1" x14ac:dyDescent="0.25">
      <c r="A372" t="s">
        <v>190</v>
      </c>
      <c r="B372" t="s">
        <v>434</v>
      </c>
      <c r="C372" s="13" t="s">
        <v>305</v>
      </c>
      <c r="D372" t="s">
        <v>203</v>
      </c>
      <c r="E372" s="40">
        <v>41000</v>
      </c>
      <c r="F372" s="40">
        <f t="shared" si="77"/>
        <v>1176.7</v>
      </c>
      <c r="G372" s="40">
        <v>583.79</v>
      </c>
      <c r="H372" s="40">
        <f t="shared" si="78"/>
        <v>1246.4000000000001</v>
      </c>
      <c r="I372" s="40">
        <v>275</v>
      </c>
      <c r="J372" s="40">
        <v>3281.89</v>
      </c>
      <c r="K372" s="40">
        <f t="shared" si="79"/>
        <v>37718.11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  <c r="GW372" s="10"/>
      <c r="GX372" s="10"/>
      <c r="GY372" s="10"/>
      <c r="GZ372" s="10"/>
      <c r="HA372" s="10"/>
      <c r="HB372" s="10"/>
      <c r="HC372" s="10"/>
      <c r="HD372" s="10"/>
      <c r="HE372" s="10"/>
      <c r="HF372" s="10"/>
      <c r="HG372" s="10"/>
      <c r="HH372" s="10"/>
      <c r="HI372" s="10"/>
      <c r="HJ372" s="10"/>
      <c r="HK372" s="10"/>
      <c r="HL372" s="10"/>
      <c r="HM372" s="10"/>
      <c r="HN372" s="10"/>
      <c r="HO372" s="10"/>
      <c r="HP372" s="10"/>
      <c r="HQ372" s="10"/>
      <c r="HR372" s="10"/>
      <c r="HS372" s="10"/>
      <c r="HT372" s="10"/>
      <c r="HU372" s="10"/>
      <c r="HV372" s="10"/>
      <c r="HW372" s="10"/>
      <c r="HX372" s="10"/>
      <c r="HY372" s="10"/>
      <c r="HZ372" s="10"/>
      <c r="IA372" s="10"/>
      <c r="IB372" s="10"/>
      <c r="IC372" s="10"/>
      <c r="ID372" s="10"/>
      <c r="IE372" s="10"/>
      <c r="IF372" s="10"/>
      <c r="IG372" s="10"/>
      <c r="IH372" s="10"/>
      <c r="II372" s="10"/>
      <c r="IJ372" s="10"/>
      <c r="IK372" s="10"/>
      <c r="IL372" s="10"/>
      <c r="IM372" s="10"/>
      <c r="IN372" s="10"/>
      <c r="IO372" s="10"/>
      <c r="IP372" s="10"/>
      <c r="IQ372" s="10"/>
      <c r="IR372" s="10"/>
      <c r="IS372" s="10"/>
      <c r="IT372" s="10"/>
      <c r="IU372" s="10"/>
      <c r="IV372" s="10"/>
      <c r="IW372" s="10"/>
      <c r="IX372" s="10"/>
      <c r="IY372" s="10"/>
      <c r="IZ372" s="10"/>
      <c r="JA372" s="10"/>
      <c r="JB372" s="10"/>
      <c r="JC372" s="10"/>
      <c r="JD372" s="10"/>
      <c r="JE372" s="10"/>
      <c r="JF372" s="10"/>
      <c r="JG372" s="10"/>
      <c r="JH372" s="10"/>
      <c r="JI372" s="10"/>
      <c r="JJ372" s="10"/>
      <c r="JK372" s="10"/>
      <c r="JL372" s="10"/>
      <c r="JM372" s="10"/>
      <c r="JN372" s="10"/>
      <c r="JO372" s="10"/>
      <c r="JP372" s="10"/>
      <c r="JQ372" s="10"/>
      <c r="JR372" s="10"/>
      <c r="JS372" s="10"/>
      <c r="JT372" s="10"/>
      <c r="JU372" s="10"/>
      <c r="JV372" s="10"/>
    </row>
    <row r="373" spans="1:282" x14ac:dyDescent="0.25">
      <c r="A373" t="s">
        <v>106</v>
      </c>
      <c r="B373" t="s">
        <v>435</v>
      </c>
      <c r="C373" s="13" t="s">
        <v>306</v>
      </c>
      <c r="D373" t="s">
        <v>203</v>
      </c>
      <c r="E373" s="40">
        <v>41000</v>
      </c>
      <c r="F373" s="40">
        <f t="shared" si="77"/>
        <v>1176.7</v>
      </c>
      <c r="G373" s="40">
        <v>347.17</v>
      </c>
      <c r="H373" s="40">
        <f t="shared" si="78"/>
        <v>1246.4000000000001</v>
      </c>
      <c r="I373" s="40">
        <v>5326.01</v>
      </c>
      <c r="J373" s="40">
        <v>8096.28</v>
      </c>
      <c r="K373" s="40">
        <f>E373-J373</f>
        <v>32903.72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IR373" s="11"/>
      <c r="IS373" s="11"/>
      <c r="IT373" s="11"/>
      <c r="IU373" s="11"/>
      <c r="IV373" s="11"/>
      <c r="IW373" s="11"/>
      <c r="IX373" s="11"/>
      <c r="IY373" s="11"/>
      <c r="IZ373" s="11"/>
      <c r="JA373" s="11"/>
      <c r="JB373" s="11"/>
      <c r="JC373" s="11"/>
      <c r="JD373" s="11"/>
      <c r="JE373" s="11"/>
      <c r="JF373" s="11"/>
      <c r="JG373" s="11"/>
      <c r="JH373" s="11"/>
      <c r="JI373" s="11"/>
      <c r="JJ373" s="11"/>
      <c r="JK373" s="11"/>
      <c r="JL373" s="11"/>
      <c r="JM373" s="11"/>
      <c r="JN373" s="11"/>
      <c r="JO373" s="11"/>
      <c r="JP373" s="11"/>
      <c r="JQ373" s="11"/>
      <c r="JR373" s="11"/>
      <c r="JS373" s="11"/>
      <c r="JT373" s="11"/>
      <c r="JU373" s="11"/>
      <c r="JV373" s="11"/>
    </row>
    <row r="374" spans="1:282" s="11" customFormat="1" x14ac:dyDescent="0.25">
      <c r="A374" t="s">
        <v>105</v>
      </c>
      <c r="B374" t="s">
        <v>435</v>
      </c>
      <c r="C374" s="13" t="s">
        <v>305</v>
      </c>
      <c r="D374" t="s">
        <v>202</v>
      </c>
      <c r="E374" s="40">
        <v>33500</v>
      </c>
      <c r="F374" s="40">
        <f t="shared" si="77"/>
        <v>961.45</v>
      </c>
      <c r="G374" s="40">
        <v>0</v>
      </c>
      <c r="H374" s="40">
        <f t="shared" si="78"/>
        <v>1018.4</v>
      </c>
      <c r="I374" s="40">
        <v>3204.17</v>
      </c>
      <c r="J374" s="40">
        <v>5184.0200000000004</v>
      </c>
      <c r="K374" s="40">
        <f t="shared" si="79"/>
        <v>28315.98</v>
      </c>
    </row>
    <row r="375" spans="1:282" s="11" customFormat="1" x14ac:dyDescent="0.25">
      <c r="A375" t="s">
        <v>228</v>
      </c>
      <c r="B375" t="s">
        <v>122</v>
      </c>
      <c r="C375" s="13" t="s">
        <v>305</v>
      </c>
      <c r="D375" t="s">
        <v>203</v>
      </c>
      <c r="E375" s="40">
        <v>33000</v>
      </c>
      <c r="F375" s="40">
        <f t="shared" si="77"/>
        <v>947.1</v>
      </c>
      <c r="G375" s="40">
        <v>0</v>
      </c>
      <c r="H375" s="40">
        <f t="shared" si="78"/>
        <v>1003.2</v>
      </c>
      <c r="I375" s="40">
        <v>315</v>
      </c>
      <c r="J375" s="40">
        <v>2265.3000000000002</v>
      </c>
      <c r="K375" s="40">
        <f t="shared" si="79"/>
        <v>30734.7</v>
      </c>
    </row>
    <row r="376" spans="1:282" x14ac:dyDescent="0.25">
      <c r="A376" t="s">
        <v>224</v>
      </c>
      <c r="B376" t="s">
        <v>14</v>
      </c>
      <c r="C376" s="13" t="s">
        <v>305</v>
      </c>
      <c r="D376" t="s">
        <v>203</v>
      </c>
      <c r="E376" s="40">
        <v>30000</v>
      </c>
      <c r="F376" s="40">
        <f t="shared" si="77"/>
        <v>861</v>
      </c>
      <c r="G376" s="40">
        <v>0</v>
      </c>
      <c r="H376" s="40">
        <f t="shared" si="78"/>
        <v>912</v>
      </c>
      <c r="I376" s="40">
        <v>275</v>
      </c>
      <c r="J376" s="40">
        <v>2048</v>
      </c>
      <c r="K376" s="40">
        <f t="shared" si="79"/>
        <v>27952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  <c r="IY376" s="11"/>
      <c r="IZ376" s="11"/>
      <c r="JA376" s="11"/>
      <c r="JB376" s="11"/>
      <c r="JC376" s="11"/>
      <c r="JD376" s="11"/>
      <c r="JE376" s="11"/>
      <c r="JF376" s="11"/>
      <c r="JG376" s="11"/>
      <c r="JH376" s="11"/>
      <c r="JI376" s="11"/>
      <c r="JJ376" s="11"/>
      <c r="JK376" s="11"/>
      <c r="JL376" s="11"/>
      <c r="JM376" s="11"/>
      <c r="JN376" s="11"/>
      <c r="JO376" s="11"/>
      <c r="JP376" s="11"/>
      <c r="JQ376" s="11"/>
      <c r="JR376" s="11"/>
      <c r="JS376" s="11"/>
      <c r="JT376" s="11"/>
      <c r="JU376" s="11"/>
      <c r="JV376" s="11"/>
    </row>
    <row r="377" spans="1:282" s="2" customFormat="1" x14ac:dyDescent="0.25">
      <c r="A377" t="s">
        <v>227</v>
      </c>
      <c r="B377" t="s">
        <v>122</v>
      </c>
      <c r="C377" s="13" t="s">
        <v>305</v>
      </c>
      <c r="D377" t="s">
        <v>203</v>
      </c>
      <c r="E377" s="40">
        <v>33000</v>
      </c>
      <c r="F377" s="40">
        <f t="shared" si="77"/>
        <v>947.1</v>
      </c>
      <c r="G377" s="40">
        <v>0</v>
      </c>
      <c r="H377" s="40">
        <f t="shared" si="78"/>
        <v>1003.2</v>
      </c>
      <c r="I377" s="40">
        <v>515</v>
      </c>
      <c r="J377" s="40">
        <v>2465.3000000000002</v>
      </c>
      <c r="K377" s="40">
        <f t="shared" si="79"/>
        <v>30534.7</v>
      </c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  <c r="IU377" s="10"/>
      <c r="IV377" s="10"/>
      <c r="IW377" s="10"/>
      <c r="IX377" s="10"/>
      <c r="IY377" s="10"/>
      <c r="IZ377" s="10"/>
      <c r="JA377" s="10"/>
      <c r="JB377" s="10"/>
      <c r="JC377" s="10"/>
      <c r="JD377" s="10"/>
      <c r="JE377" s="10"/>
      <c r="JF377" s="10"/>
      <c r="JG377" s="10"/>
      <c r="JH377" s="10"/>
      <c r="JI377" s="10"/>
      <c r="JJ377" s="10"/>
      <c r="JK377" s="10"/>
      <c r="JL377" s="10"/>
      <c r="JM377" s="10"/>
      <c r="JN377" s="10"/>
      <c r="JO377" s="10"/>
      <c r="JP377" s="10"/>
      <c r="JQ377" s="10"/>
      <c r="JR377" s="10"/>
      <c r="JS377" s="10"/>
      <c r="JT377" s="10"/>
      <c r="JU377" s="10"/>
      <c r="JV377" s="10"/>
    </row>
    <row r="378" spans="1:282" s="1" customFormat="1" x14ac:dyDescent="0.25">
      <c r="A378" s="2" t="s">
        <v>12</v>
      </c>
      <c r="B378" s="2">
        <v>11</v>
      </c>
      <c r="C378" s="14"/>
      <c r="D378" s="2"/>
      <c r="E378" s="48">
        <f t="shared" ref="E378:J378" si="80">SUM(E367:E377)</f>
        <v>516500</v>
      </c>
      <c r="F378" s="48">
        <f t="shared" si="80"/>
        <v>14823.55</v>
      </c>
      <c r="G378" s="48">
        <f>SUM(G367:G377)</f>
        <v>22659.02</v>
      </c>
      <c r="H378" s="48">
        <f t="shared" si="80"/>
        <v>15701.6</v>
      </c>
      <c r="I378" s="48">
        <f t="shared" si="80"/>
        <v>15566.09</v>
      </c>
      <c r="J378" s="48">
        <f t="shared" si="80"/>
        <v>68750.259999999995</v>
      </c>
      <c r="K378" s="48">
        <f>SUM(K367:K377)</f>
        <v>447749.74</v>
      </c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  <c r="IU378" s="10"/>
      <c r="IV378" s="10"/>
      <c r="IW378" s="10"/>
      <c r="IX378" s="10"/>
      <c r="IY378" s="10"/>
      <c r="IZ378" s="10"/>
      <c r="JA378" s="10"/>
      <c r="JB378" s="10"/>
      <c r="JC378" s="10"/>
      <c r="JD378" s="10"/>
      <c r="JE378" s="10"/>
      <c r="JF378" s="10"/>
      <c r="JG378" s="10"/>
      <c r="JH378" s="10"/>
      <c r="JI378" s="10"/>
      <c r="JJ378" s="10"/>
      <c r="JK378" s="10"/>
      <c r="JL378" s="10"/>
      <c r="JM378" s="10"/>
      <c r="JN378" s="10"/>
      <c r="JO378" s="10"/>
      <c r="JP378" s="10"/>
      <c r="JQ378" s="10"/>
      <c r="JR378" s="10"/>
      <c r="JS378" s="10"/>
      <c r="JT378" s="10"/>
      <c r="JU378" s="10"/>
      <c r="JV378" s="10"/>
    </row>
    <row r="379" spans="1:282" x14ac:dyDescent="0.25">
      <c r="A379" s="10"/>
      <c r="B379" s="10"/>
      <c r="C379" s="15"/>
      <c r="D379" s="10"/>
      <c r="E379" s="51"/>
      <c r="F379" s="51"/>
      <c r="G379" s="51"/>
      <c r="H379" s="51"/>
      <c r="I379" s="51"/>
      <c r="J379" s="51"/>
      <c r="K379" s="51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  <c r="IY379" s="11"/>
      <c r="IZ379" s="11"/>
      <c r="JA379" s="11"/>
      <c r="JB379" s="11"/>
      <c r="JC379" s="11"/>
      <c r="JD379" s="11"/>
      <c r="JE379" s="11"/>
      <c r="JF379" s="11"/>
      <c r="JG379" s="11"/>
      <c r="JH379" s="11"/>
      <c r="JI379" s="11"/>
      <c r="JJ379" s="11"/>
      <c r="JK379" s="11"/>
      <c r="JL379" s="11"/>
      <c r="JM379" s="11"/>
      <c r="JN379" s="11"/>
      <c r="JO379" s="11"/>
      <c r="JP379" s="11"/>
      <c r="JQ379" s="11"/>
      <c r="JR379" s="11"/>
      <c r="JS379" s="11"/>
      <c r="JT379" s="11"/>
      <c r="JU379" s="11"/>
      <c r="JV379" s="11"/>
    </row>
    <row r="380" spans="1:282" x14ac:dyDescent="0.25">
      <c r="A380" s="10" t="s">
        <v>401</v>
      </c>
      <c r="B380" s="10"/>
      <c r="C380" s="15"/>
      <c r="D380" s="10"/>
      <c r="E380" s="51"/>
      <c r="F380" s="51"/>
      <c r="G380" s="51"/>
      <c r="H380" s="51"/>
      <c r="I380" s="51"/>
      <c r="J380" s="51"/>
      <c r="K380" s="5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  <c r="IV380" s="11"/>
      <c r="IW380" s="11"/>
      <c r="IX380" s="11"/>
      <c r="IY380" s="11"/>
      <c r="IZ380" s="11"/>
      <c r="JA380" s="11"/>
      <c r="JB380" s="11"/>
      <c r="JC380" s="11"/>
      <c r="JD380" s="11"/>
      <c r="JE380" s="11"/>
      <c r="JF380" s="11"/>
      <c r="JG380" s="11"/>
      <c r="JH380" s="11"/>
      <c r="JI380" s="11"/>
      <c r="JJ380" s="11"/>
      <c r="JK380" s="11"/>
      <c r="JL380" s="11"/>
      <c r="JM380" s="11"/>
      <c r="JN380" s="11"/>
      <c r="JO380" s="11"/>
      <c r="JP380" s="11"/>
      <c r="JQ380" s="11"/>
      <c r="JR380" s="11"/>
      <c r="JS380" s="11"/>
      <c r="JT380" s="11"/>
      <c r="JU380" s="11"/>
      <c r="JV380" s="11"/>
    </row>
    <row r="381" spans="1:282" s="1" customFormat="1" x14ac:dyDescent="0.25">
      <c r="A381" t="s">
        <v>177</v>
      </c>
      <c r="B381" t="s">
        <v>193</v>
      </c>
      <c r="C381" s="13" t="s">
        <v>306</v>
      </c>
      <c r="D381" t="s">
        <v>203</v>
      </c>
      <c r="E381" s="40">
        <v>125000</v>
      </c>
      <c r="F381" s="40">
        <v>3587.5</v>
      </c>
      <c r="G381" s="40">
        <v>17985.990000000002</v>
      </c>
      <c r="H381" s="40">
        <v>3800</v>
      </c>
      <c r="I381" s="40">
        <v>25</v>
      </c>
      <c r="J381" s="40">
        <v>25398.49</v>
      </c>
      <c r="K381" s="40">
        <f>E381-J381</f>
        <v>99601.51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  <c r="IU381" s="10"/>
      <c r="IV381" s="10"/>
      <c r="IW381" s="10"/>
      <c r="IX381" s="10"/>
      <c r="IY381" s="10"/>
      <c r="IZ381" s="10"/>
      <c r="JA381" s="10"/>
      <c r="JB381" s="10"/>
      <c r="JC381" s="10"/>
      <c r="JD381" s="10"/>
      <c r="JE381" s="10"/>
      <c r="JF381" s="10"/>
      <c r="JG381" s="10"/>
      <c r="JH381" s="10"/>
      <c r="JI381" s="10"/>
      <c r="JJ381" s="10"/>
      <c r="JK381" s="10"/>
      <c r="JL381" s="10"/>
      <c r="JM381" s="10"/>
      <c r="JN381" s="10"/>
      <c r="JO381" s="10"/>
      <c r="JP381" s="10"/>
      <c r="JQ381" s="10"/>
      <c r="JR381" s="10"/>
      <c r="JS381" s="10"/>
      <c r="JT381" s="10"/>
      <c r="JU381" s="10"/>
      <c r="JV381" s="10"/>
    </row>
    <row r="382" spans="1:282" x14ac:dyDescent="0.25">
      <c r="A382" s="2" t="s">
        <v>12</v>
      </c>
      <c r="B382" s="2">
        <v>1</v>
      </c>
      <c r="C382" s="43"/>
      <c r="D382" s="27"/>
      <c r="E382" s="48">
        <f t="shared" ref="E382:K382" si="81">E381</f>
        <v>125000</v>
      </c>
      <c r="F382" s="48">
        <f t="shared" si="81"/>
        <v>3587.5</v>
      </c>
      <c r="G382" s="48">
        <f>G381</f>
        <v>17985.990000000002</v>
      </c>
      <c r="H382" s="48">
        <f t="shared" si="81"/>
        <v>3800</v>
      </c>
      <c r="I382" s="48">
        <f t="shared" si="81"/>
        <v>25</v>
      </c>
      <c r="J382" s="48">
        <f t="shared" si="81"/>
        <v>25398.49</v>
      </c>
      <c r="K382" s="48">
        <f t="shared" si="81"/>
        <v>99601.51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  <c r="IS382" s="11"/>
      <c r="IT382" s="11"/>
      <c r="IU382" s="11"/>
      <c r="IV382" s="11"/>
      <c r="IW382" s="11"/>
      <c r="IX382" s="11"/>
      <c r="IY382" s="11"/>
      <c r="IZ382" s="11"/>
      <c r="JA382" s="11"/>
      <c r="JB382" s="11"/>
      <c r="JC382" s="11"/>
      <c r="JD382" s="11"/>
      <c r="JE382" s="11"/>
      <c r="JF382" s="11"/>
      <c r="JG382" s="11"/>
      <c r="JH382" s="11"/>
      <c r="JI382" s="11"/>
      <c r="JJ382" s="11"/>
      <c r="JK382" s="11"/>
      <c r="JL382" s="11"/>
      <c r="JM382" s="11"/>
      <c r="JN382" s="11"/>
      <c r="JO382" s="11"/>
      <c r="JP382" s="11"/>
      <c r="JQ382" s="11"/>
      <c r="JR382" s="11"/>
      <c r="JS382" s="11"/>
      <c r="JT382" s="11"/>
      <c r="JU382" s="11"/>
      <c r="JV382" s="11"/>
    </row>
    <row r="383" spans="1:282" x14ac:dyDescent="0.25">
      <c r="A383" s="1"/>
      <c r="B383" s="1"/>
      <c r="E383" s="49"/>
      <c r="F383" s="49"/>
      <c r="G383" s="49"/>
      <c r="H383" s="49"/>
      <c r="I383" s="49"/>
      <c r="J383" s="49"/>
      <c r="K383" s="49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  <c r="IS383" s="11"/>
      <c r="IT383" s="11"/>
      <c r="IU383" s="11"/>
      <c r="IV383" s="11"/>
      <c r="IW383" s="11"/>
      <c r="IX383" s="11"/>
      <c r="IY383" s="11"/>
      <c r="IZ383" s="11"/>
      <c r="JA383" s="11"/>
      <c r="JB383" s="11"/>
      <c r="JC383" s="11"/>
      <c r="JD383" s="11"/>
      <c r="JE383" s="11"/>
      <c r="JF383" s="11"/>
      <c r="JG383" s="11"/>
      <c r="JH383" s="11"/>
      <c r="JI383" s="11"/>
      <c r="JJ383" s="11"/>
      <c r="JK383" s="11"/>
      <c r="JL383" s="11"/>
      <c r="JM383" s="11"/>
      <c r="JN383" s="11"/>
      <c r="JO383" s="11"/>
      <c r="JP383" s="11"/>
      <c r="JQ383" s="11"/>
      <c r="JR383" s="11"/>
      <c r="JS383" s="11"/>
      <c r="JT383" s="11"/>
      <c r="JU383" s="11"/>
      <c r="JV383" s="11"/>
    </row>
    <row r="384" spans="1:282" x14ac:dyDescent="0.25">
      <c r="A384" s="4" t="s">
        <v>303</v>
      </c>
      <c r="B384" s="4"/>
      <c r="C384" s="16"/>
      <c r="D384" s="4"/>
      <c r="E384" s="52"/>
      <c r="F384" s="52"/>
      <c r="G384" s="52"/>
      <c r="H384" s="52"/>
      <c r="I384" s="52"/>
      <c r="J384" s="52"/>
      <c r="K384" s="52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  <c r="IS384" s="11"/>
      <c r="IT384" s="11"/>
      <c r="IU384" s="11"/>
      <c r="IV384" s="11"/>
      <c r="IW384" s="11"/>
      <c r="IX384" s="11"/>
      <c r="IY384" s="11"/>
      <c r="IZ384" s="11"/>
      <c r="JA384" s="11"/>
      <c r="JB384" s="11"/>
      <c r="JC384" s="11"/>
      <c r="JD384" s="11"/>
      <c r="JE384" s="11"/>
      <c r="JF384" s="11"/>
      <c r="JG384" s="11"/>
      <c r="JH384" s="11"/>
      <c r="JI384" s="11"/>
      <c r="JJ384" s="11"/>
      <c r="JK384" s="11"/>
      <c r="JL384" s="11"/>
      <c r="JM384" s="11"/>
      <c r="JN384" s="11"/>
      <c r="JO384" s="11"/>
      <c r="JP384" s="11"/>
      <c r="JQ384" s="11"/>
      <c r="JR384" s="11"/>
      <c r="JS384" s="11"/>
      <c r="JT384" s="11"/>
      <c r="JU384" s="11"/>
      <c r="JV384" s="11"/>
    </row>
    <row r="385" spans="1:282" x14ac:dyDescent="0.25">
      <c r="A385" t="s">
        <v>117</v>
      </c>
      <c r="B385" t="s">
        <v>194</v>
      </c>
      <c r="C385" s="13" t="s">
        <v>305</v>
      </c>
      <c r="D385" t="s">
        <v>202</v>
      </c>
      <c r="E385" s="40">
        <v>38000</v>
      </c>
      <c r="F385" s="40">
        <f>E385*0.0287</f>
        <v>1090.5999999999999</v>
      </c>
      <c r="G385" s="40">
        <v>160.38</v>
      </c>
      <c r="H385" s="40">
        <f>E385*0.0304</f>
        <v>1155.2</v>
      </c>
      <c r="I385" s="40">
        <v>165</v>
      </c>
      <c r="J385" s="40">
        <v>2571.1799999999998</v>
      </c>
      <c r="K385" s="40">
        <f>E385-J385</f>
        <v>35428.82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  <c r="IZ385" s="11"/>
      <c r="JA385" s="11"/>
      <c r="JB385" s="11"/>
      <c r="JC385" s="11"/>
      <c r="JD385" s="11"/>
      <c r="JE385" s="11"/>
      <c r="JF385" s="11"/>
      <c r="JG385" s="11"/>
      <c r="JH385" s="11"/>
      <c r="JI385" s="11"/>
      <c r="JJ385" s="11"/>
      <c r="JK385" s="11"/>
      <c r="JL385" s="11"/>
      <c r="JM385" s="11"/>
      <c r="JN385" s="11"/>
      <c r="JO385" s="11"/>
      <c r="JP385" s="11"/>
      <c r="JQ385" s="11"/>
      <c r="JR385" s="11"/>
      <c r="JS385" s="11"/>
      <c r="JT385" s="11"/>
      <c r="JU385" s="11"/>
      <c r="JV385" s="11"/>
    </row>
    <row r="386" spans="1:282" x14ac:dyDescent="0.25">
      <c r="A386" s="2" t="s">
        <v>12</v>
      </c>
      <c r="B386" s="2">
        <v>1</v>
      </c>
      <c r="C386" s="14"/>
      <c r="D386" s="2"/>
      <c r="E386" s="48">
        <f t="shared" ref="E386:K386" si="82">SUM(E385:E385)</f>
        <v>38000</v>
      </c>
      <c r="F386" s="48">
        <f t="shared" si="82"/>
        <v>1090.5999999999999</v>
      </c>
      <c r="G386" s="48">
        <f>SUM(G385:G385)</f>
        <v>160.38</v>
      </c>
      <c r="H386" s="48">
        <f t="shared" si="82"/>
        <v>1155.2</v>
      </c>
      <c r="I386" s="48">
        <f t="shared" si="82"/>
        <v>165</v>
      </c>
      <c r="J386" s="48">
        <f t="shared" si="82"/>
        <v>2571.1799999999998</v>
      </c>
      <c r="K386" s="47">
        <f t="shared" si="82"/>
        <v>35428.82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  <c r="IV386" s="11"/>
      <c r="IW386" s="11"/>
      <c r="IX386" s="11"/>
      <c r="IY386" s="11"/>
      <c r="IZ386" s="11"/>
      <c r="JA386" s="11"/>
      <c r="JB386" s="11"/>
      <c r="JC386" s="11"/>
      <c r="JD386" s="11"/>
      <c r="JE386" s="11"/>
      <c r="JF386" s="11"/>
      <c r="JG386" s="11"/>
      <c r="JH386" s="11"/>
      <c r="JI386" s="11"/>
      <c r="JJ386" s="11"/>
      <c r="JK386" s="11"/>
      <c r="JL386" s="11"/>
      <c r="JM386" s="11"/>
      <c r="JN386" s="11"/>
      <c r="JO386" s="11"/>
      <c r="JP386" s="11"/>
      <c r="JQ386" s="11"/>
      <c r="JR386" s="11"/>
      <c r="JS386" s="11"/>
      <c r="JT386" s="11"/>
      <c r="JU386" s="11"/>
      <c r="JV386" s="11"/>
    </row>
    <row r="387" spans="1:282" x14ac:dyDescent="0.25">
      <c r="A387" s="10"/>
      <c r="B387" s="10"/>
      <c r="C387" s="15"/>
      <c r="D387" s="10"/>
      <c r="E387" s="51"/>
      <c r="F387" s="51"/>
      <c r="G387" s="51"/>
      <c r="H387" s="51"/>
      <c r="I387" s="51"/>
      <c r="J387" s="51"/>
      <c r="K387" s="5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  <c r="IS387" s="11"/>
      <c r="IT387" s="11"/>
      <c r="IU387" s="11"/>
      <c r="IV387" s="11"/>
      <c r="IW387" s="11"/>
      <c r="IX387" s="11"/>
      <c r="IY387" s="11"/>
      <c r="IZ387" s="11"/>
      <c r="JA387" s="11"/>
      <c r="JB387" s="11"/>
      <c r="JC387" s="11"/>
      <c r="JD387" s="11"/>
      <c r="JE387" s="11"/>
      <c r="JF387" s="11"/>
      <c r="JG387" s="11"/>
      <c r="JH387" s="11"/>
      <c r="JI387" s="11"/>
      <c r="JJ387" s="11"/>
      <c r="JK387" s="11"/>
      <c r="JL387" s="11"/>
      <c r="JM387" s="11"/>
      <c r="JN387" s="11"/>
      <c r="JO387" s="11"/>
      <c r="JP387" s="11"/>
      <c r="JQ387" s="11"/>
      <c r="JR387" s="11"/>
      <c r="JS387" s="11"/>
      <c r="JT387" s="11"/>
      <c r="JU387" s="11"/>
      <c r="JV387" s="11"/>
    </row>
    <row r="388" spans="1:282" x14ac:dyDescent="0.25">
      <c r="A388" s="4" t="s">
        <v>304</v>
      </c>
      <c r="B388" s="10"/>
      <c r="C388" s="15"/>
      <c r="D388" s="10"/>
      <c r="E388" s="51"/>
      <c r="F388" s="51"/>
      <c r="G388" s="51"/>
      <c r="H388" s="51"/>
      <c r="J388" s="51"/>
      <c r="K388" s="5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  <c r="IS388" s="11"/>
      <c r="IT388" s="11"/>
      <c r="IU388" s="11"/>
      <c r="IV388" s="11"/>
      <c r="IW388" s="11"/>
      <c r="IX388" s="11"/>
      <c r="IY388" s="11"/>
      <c r="IZ388" s="11"/>
      <c r="JA388" s="11"/>
      <c r="JB388" s="11"/>
      <c r="JC388" s="11"/>
      <c r="JD388" s="11"/>
      <c r="JE388" s="11"/>
      <c r="JF388" s="11"/>
      <c r="JG388" s="11"/>
      <c r="JH388" s="11"/>
      <c r="JI388" s="11"/>
      <c r="JJ388" s="11"/>
      <c r="JK388" s="11"/>
      <c r="JL388" s="11"/>
      <c r="JM388" s="11"/>
      <c r="JN388" s="11"/>
      <c r="JO388" s="11"/>
      <c r="JP388" s="11"/>
      <c r="JQ388" s="11"/>
      <c r="JR388" s="11"/>
      <c r="JS388" s="11"/>
      <c r="JT388" s="11"/>
      <c r="JU388" s="11"/>
      <c r="JV388" s="11"/>
    </row>
    <row r="389" spans="1:282" x14ac:dyDescent="0.25">
      <c r="A389" t="s">
        <v>115</v>
      </c>
      <c r="B389" t="s">
        <v>14</v>
      </c>
      <c r="C389" s="13" t="s">
        <v>305</v>
      </c>
      <c r="D389" t="s">
        <v>202</v>
      </c>
      <c r="E389" s="40">
        <v>35000</v>
      </c>
      <c r="F389" s="40">
        <f>E389*0.0287</f>
        <v>1004.5</v>
      </c>
      <c r="G389" s="40">
        <v>0</v>
      </c>
      <c r="H389" s="40">
        <f>E389*0.0304</f>
        <v>1064</v>
      </c>
      <c r="I389" s="40">
        <v>125</v>
      </c>
      <c r="J389" s="40">
        <v>2193.5</v>
      </c>
      <c r="K389" s="40">
        <f>E389-J389</f>
        <v>32806.5</v>
      </c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  <c r="IV389" s="11"/>
      <c r="IW389" s="11"/>
      <c r="IX389" s="11"/>
      <c r="IY389" s="11"/>
      <c r="IZ389" s="11"/>
      <c r="JA389" s="11"/>
      <c r="JB389" s="11"/>
      <c r="JC389" s="11"/>
      <c r="JD389" s="11"/>
      <c r="JE389" s="11"/>
      <c r="JF389" s="11"/>
      <c r="JG389" s="11"/>
      <c r="JH389" s="11"/>
      <c r="JI389" s="11"/>
      <c r="JJ389" s="11"/>
      <c r="JK389" s="11"/>
      <c r="JL389" s="11"/>
      <c r="JM389" s="11"/>
      <c r="JN389" s="11"/>
      <c r="JO389" s="11"/>
      <c r="JP389" s="11"/>
      <c r="JQ389" s="11"/>
      <c r="JR389" s="11"/>
      <c r="JS389" s="11"/>
      <c r="JT389" s="11"/>
      <c r="JU389" s="11"/>
      <c r="JV389" s="11"/>
    </row>
    <row r="390" spans="1:282" x14ac:dyDescent="0.25">
      <c r="A390" t="s">
        <v>116</v>
      </c>
      <c r="B390" t="s">
        <v>114</v>
      </c>
      <c r="C390" s="13" t="s">
        <v>305</v>
      </c>
      <c r="D390" t="s">
        <v>203</v>
      </c>
      <c r="E390" s="40">
        <v>35000</v>
      </c>
      <c r="F390" s="40">
        <f>E390*0.0287</f>
        <v>1004.5</v>
      </c>
      <c r="G390" s="40">
        <v>0</v>
      </c>
      <c r="H390" s="40">
        <f>E390*0.0304</f>
        <v>1064</v>
      </c>
      <c r="I390" s="40">
        <v>125</v>
      </c>
      <c r="J390" s="40">
        <v>2193.5</v>
      </c>
      <c r="K390" s="40">
        <f>E390-J390</f>
        <v>32806.5</v>
      </c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IR390" s="11"/>
      <c r="IS390" s="11"/>
      <c r="IT390" s="11"/>
      <c r="IU390" s="11"/>
      <c r="IV390" s="11"/>
      <c r="IW390" s="11"/>
      <c r="IX390" s="11"/>
      <c r="IY390" s="11"/>
      <c r="IZ390" s="11"/>
      <c r="JA390" s="11"/>
      <c r="JB390" s="11"/>
      <c r="JC390" s="11"/>
      <c r="JD390" s="11"/>
      <c r="JE390" s="11"/>
      <c r="JF390" s="11"/>
      <c r="JG390" s="11"/>
      <c r="JH390" s="11"/>
      <c r="JI390" s="11"/>
      <c r="JJ390" s="11"/>
      <c r="JK390" s="11"/>
      <c r="JL390" s="11"/>
      <c r="JM390" s="11"/>
      <c r="JN390" s="11"/>
      <c r="JO390" s="11"/>
      <c r="JP390" s="11"/>
      <c r="JQ390" s="11"/>
      <c r="JR390" s="11"/>
      <c r="JS390" s="11"/>
      <c r="JT390" s="11"/>
      <c r="JU390" s="11"/>
      <c r="JV390" s="11"/>
    </row>
    <row r="391" spans="1:282" x14ac:dyDescent="0.25">
      <c r="A391" t="s">
        <v>310</v>
      </c>
      <c r="B391" t="s">
        <v>90</v>
      </c>
      <c r="C391" s="13" t="s">
        <v>306</v>
      </c>
      <c r="D391" t="s">
        <v>203</v>
      </c>
      <c r="E391" s="40">
        <v>93000</v>
      </c>
      <c r="F391" s="40">
        <f>E391*0.0287</f>
        <v>2669.1</v>
      </c>
      <c r="G391" s="40">
        <v>10458.790000000001</v>
      </c>
      <c r="H391" s="40">
        <v>2827.2</v>
      </c>
      <c r="I391" s="40">
        <v>25</v>
      </c>
      <c r="J391" s="40">
        <v>15980.09</v>
      </c>
      <c r="K391" s="40">
        <f>E391-J391</f>
        <v>77019.91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  <c r="IS391" s="11"/>
      <c r="IT391" s="11"/>
      <c r="IU391" s="11"/>
      <c r="IV391" s="11"/>
      <c r="IW391" s="11"/>
      <c r="IX391" s="11"/>
      <c r="IY391" s="11"/>
      <c r="IZ391" s="11"/>
      <c r="JA391" s="11"/>
      <c r="JB391" s="11"/>
      <c r="JC391" s="11"/>
      <c r="JD391" s="11"/>
      <c r="JE391" s="11"/>
      <c r="JF391" s="11"/>
      <c r="JG391" s="11"/>
      <c r="JH391" s="11"/>
      <c r="JI391" s="11"/>
      <c r="JJ391" s="11"/>
      <c r="JK391" s="11"/>
      <c r="JL391" s="11"/>
      <c r="JM391" s="11"/>
      <c r="JN391" s="11"/>
      <c r="JO391" s="11"/>
      <c r="JP391" s="11"/>
      <c r="JQ391" s="11"/>
      <c r="JR391" s="11"/>
      <c r="JS391" s="11"/>
      <c r="JT391" s="11"/>
      <c r="JU391" s="11"/>
      <c r="JV391" s="11"/>
    </row>
    <row r="392" spans="1:282" ht="17.25" customHeight="1" x14ac:dyDescent="0.25">
      <c r="A392" t="s">
        <v>362</v>
      </c>
      <c r="B392" t="s">
        <v>16</v>
      </c>
      <c r="C392" s="13" t="s">
        <v>306</v>
      </c>
      <c r="D392" t="s">
        <v>203</v>
      </c>
      <c r="E392" s="40">
        <v>48000</v>
      </c>
      <c r="F392" s="40">
        <f>E392*0.0287</f>
        <v>1377.6</v>
      </c>
      <c r="G392" s="40">
        <v>1571.73</v>
      </c>
      <c r="H392" s="40">
        <f>E392*0.0304</f>
        <v>1459.2</v>
      </c>
      <c r="I392" s="40">
        <v>275</v>
      </c>
      <c r="J392" s="40">
        <v>4683.53</v>
      </c>
      <c r="K392" s="40">
        <f>E392-J392</f>
        <v>43316.47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IR392" s="11"/>
      <c r="IS392" s="11"/>
      <c r="IT392" s="11"/>
      <c r="IU392" s="11"/>
      <c r="IV392" s="11"/>
      <c r="IW392" s="11"/>
      <c r="IX392" s="11"/>
      <c r="IY392" s="11"/>
      <c r="IZ392" s="11"/>
      <c r="JA392" s="11"/>
      <c r="JB392" s="11"/>
      <c r="JC392" s="11"/>
      <c r="JD392" s="11"/>
      <c r="JE392" s="11"/>
      <c r="JF392" s="11"/>
      <c r="JG392" s="11"/>
      <c r="JH392" s="11"/>
      <c r="JI392" s="11"/>
      <c r="JJ392" s="11"/>
      <c r="JK392" s="11"/>
      <c r="JL392" s="11"/>
      <c r="JM392" s="11"/>
      <c r="JN392" s="11"/>
      <c r="JO392" s="11"/>
      <c r="JP392" s="11"/>
      <c r="JQ392" s="11"/>
      <c r="JR392" s="11"/>
      <c r="JS392" s="11"/>
      <c r="JT392" s="11"/>
      <c r="JU392" s="11"/>
      <c r="JV392" s="11"/>
    </row>
    <row r="393" spans="1:282" s="30" customFormat="1" x14ac:dyDescent="0.25">
      <c r="A393" t="s">
        <v>257</v>
      </c>
      <c r="B393" t="s">
        <v>363</v>
      </c>
      <c r="C393" s="13" t="s">
        <v>306</v>
      </c>
      <c r="D393" t="s">
        <v>203</v>
      </c>
      <c r="E393" s="40">
        <v>60000</v>
      </c>
      <c r="F393" s="40">
        <f>E393*0.0287</f>
        <v>1722</v>
      </c>
      <c r="G393" s="40">
        <v>3486.68</v>
      </c>
      <c r="H393" s="40">
        <f>E393*0.0304</f>
        <v>1824</v>
      </c>
      <c r="I393" s="40">
        <v>175</v>
      </c>
      <c r="J393" s="40">
        <v>7207.68</v>
      </c>
      <c r="K393" s="40">
        <f>E393-J393</f>
        <v>52792.32</v>
      </c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IR393" s="11"/>
      <c r="IS393" s="11"/>
      <c r="IT393" s="11"/>
      <c r="IU393" s="11"/>
      <c r="IV393" s="11"/>
      <c r="IW393" s="11"/>
      <c r="IX393" s="11"/>
      <c r="IY393" s="11"/>
      <c r="IZ393" s="11"/>
      <c r="JA393" s="11"/>
      <c r="JB393" s="11"/>
      <c r="JC393" s="11"/>
      <c r="JD393" s="11"/>
      <c r="JE393" s="11"/>
      <c r="JF393" s="11"/>
      <c r="JG393" s="11"/>
      <c r="JH393" s="11"/>
      <c r="JI393" s="11"/>
      <c r="JJ393" s="11"/>
      <c r="JK393" s="11"/>
      <c r="JL393" s="11"/>
      <c r="JM393" s="11"/>
      <c r="JN393" s="11"/>
      <c r="JO393" s="11"/>
      <c r="JP393" s="11"/>
      <c r="JQ393" s="11"/>
      <c r="JR393" s="11"/>
      <c r="JS393" s="11"/>
      <c r="JT393" s="11"/>
      <c r="JU393" s="11"/>
      <c r="JV393" s="11"/>
    </row>
    <row r="394" spans="1:282" s="30" customFormat="1" ht="16.5" customHeight="1" x14ac:dyDescent="0.25">
      <c r="A394" s="2" t="s">
        <v>12</v>
      </c>
      <c r="B394" s="2">
        <v>5</v>
      </c>
      <c r="C394" s="14"/>
      <c r="D394" s="2"/>
      <c r="E394" s="48">
        <f>SUM(E389:E393)</f>
        <v>271000</v>
      </c>
      <c r="F394" s="48">
        <f>SUM(F389:F393)</f>
        <v>7777.7</v>
      </c>
      <c r="G394" s="48">
        <f>SUM(G389:G393)</f>
        <v>15517.2</v>
      </c>
      <c r="H394" s="48">
        <f>SUM(H389:H393)</f>
        <v>8238.4</v>
      </c>
      <c r="I394" s="48">
        <f>SUM(I389:I393)</f>
        <v>725</v>
      </c>
      <c r="J394" s="48">
        <f>SUM(J389:J390)+J391+J392+J393</f>
        <v>32258.3</v>
      </c>
      <c r="K394" s="48">
        <f>SUM(K389:K390)+K391+K392+K393</f>
        <v>238741.7</v>
      </c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  <c r="IY394" s="11"/>
      <c r="IZ394" s="11"/>
      <c r="JA394" s="11"/>
      <c r="JB394" s="11"/>
      <c r="JC394" s="11"/>
      <c r="JD394" s="11"/>
      <c r="JE394" s="11"/>
      <c r="JF394" s="11"/>
      <c r="JG394" s="11"/>
      <c r="JH394" s="11"/>
      <c r="JI394" s="11"/>
      <c r="JJ394" s="11"/>
      <c r="JK394" s="11"/>
      <c r="JL394" s="11"/>
      <c r="JM394" s="11"/>
      <c r="JN394" s="11"/>
      <c r="JO394" s="11"/>
      <c r="JP394" s="11"/>
      <c r="JQ394" s="11"/>
      <c r="JR394" s="11"/>
      <c r="JS394" s="11"/>
      <c r="JT394" s="11"/>
      <c r="JU394" s="11"/>
      <c r="JV394" s="11"/>
    </row>
    <row r="395" spans="1:282" s="30" customFormat="1" x14ac:dyDescent="0.25">
      <c r="A395"/>
      <c r="B395"/>
      <c r="C395" s="13"/>
      <c r="D395"/>
      <c r="E395" s="40"/>
      <c r="F395" s="40"/>
      <c r="G395" s="40"/>
      <c r="H395" s="40"/>
      <c r="I395" s="40"/>
      <c r="J395" s="40"/>
      <c r="K395" s="40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  <c r="IV395" s="11"/>
      <c r="IW395" s="11"/>
      <c r="IX395" s="11"/>
      <c r="IY395" s="11"/>
      <c r="IZ395" s="11"/>
      <c r="JA395" s="11"/>
      <c r="JB395" s="11"/>
      <c r="JC395" s="11"/>
      <c r="JD395" s="11"/>
      <c r="JE395" s="11"/>
      <c r="JF395" s="11"/>
      <c r="JG395" s="11"/>
      <c r="JH395" s="11"/>
      <c r="JI395" s="11"/>
      <c r="JJ395" s="11"/>
      <c r="JK395" s="11"/>
      <c r="JL395" s="11"/>
      <c r="JM395" s="11"/>
      <c r="JN395" s="11"/>
      <c r="JO395" s="11"/>
      <c r="JP395" s="11"/>
      <c r="JQ395" s="11"/>
      <c r="JR395" s="11"/>
      <c r="JS395" s="11"/>
      <c r="JT395" s="11"/>
      <c r="JU395" s="11"/>
      <c r="JV395" s="11"/>
    </row>
    <row r="396" spans="1:282" s="29" customFormat="1" x14ac:dyDescent="0.25">
      <c r="A396" s="1" t="s">
        <v>297</v>
      </c>
      <c r="B396"/>
      <c r="C396" s="13"/>
      <c r="D396"/>
      <c r="E396" s="40"/>
      <c r="F396" s="40"/>
      <c r="G396" s="40"/>
      <c r="H396" s="40"/>
      <c r="I396" s="40"/>
      <c r="J396" s="40"/>
      <c r="K396" s="40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  <c r="IU396" s="10"/>
      <c r="IV396" s="10"/>
      <c r="IW396" s="10"/>
      <c r="IX396" s="10"/>
      <c r="IY396" s="10"/>
      <c r="IZ396" s="10"/>
      <c r="JA396" s="10"/>
      <c r="JB396" s="10"/>
      <c r="JC396" s="10"/>
      <c r="JD396" s="10"/>
      <c r="JE396" s="10"/>
      <c r="JF396" s="10"/>
      <c r="JG396" s="10"/>
      <c r="JH396" s="10"/>
      <c r="JI396" s="10"/>
      <c r="JJ396" s="10"/>
      <c r="JK396" s="10"/>
      <c r="JL396" s="10"/>
      <c r="JM396" s="10"/>
      <c r="JN396" s="10"/>
      <c r="JO396" s="10"/>
      <c r="JP396" s="10"/>
      <c r="JQ396" s="10"/>
      <c r="JR396" s="10"/>
      <c r="JS396" s="10"/>
      <c r="JT396" s="10"/>
      <c r="JU396" s="10"/>
      <c r="JV396" s="10"/>
    </row>
    <row r="397" spans="1:282" s="10" customFormat="1" x14ac:dyDescent="0.25">
      <c r="A397" t="s">
        <v>439</v>
      </c>
      <c r="B397" t="s">
        <v>11</v>
      </c>
      <c r="C397" s="13" t="s">
        <v>305</v>
      </c>
      <c r="D397" t="s">
        <v>202</v>
      </c>
      <c r="E397" s="40">
        <v>165000</v>
      </c>
      <c r="F397" s="40">
        <v>4735.5</v>
      </c>
      <c r="G397" s="40">
        <v>27394.99</v>
      </c>
      <c r="H397" s="40">
        <v>5016</v>
      </c>
      <c r="I397" s="40">
        <v>4815</v>
      </c>
      <c r="J397" s="40">
        <f>+F397+G397+H397+I397</f>
        <v>41961.49</v>
      </c>
      <c r="K397" s="40">
        <f>+E397-J397</f>
        <v>123038.51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</row>
    <row r="398" spans="1:282" x14ac:dyDescent="0.25">
      <c r="A398" t="s">
        <v>137</v>
      </c>
      <c r="B398" t="s">
        <v>19</v>
      </c>
      <c r="C398" s="13" t="s">
        <v>305</v>
      </c>
      <c r="D398" t="s">
        <v>202</v>
      </c>
      <c r="E398" s="40">
        <v>32000</v>
      </c>
      <c r="F398" s="40">
        <v>918.4</v>
      </c>
      <c r="G398" s="40">
        <v>0</v>
      </c>
      <c r="H398" s="40">
        <f>E398*0.0304</f>
        <v>972.8</v>
      </c>
      <c r="I398" s="40">
        <v>275</v>
      </c>
      <c r="J398" s="40">
        <f>+F398+G398+H398+I398</f>
        <v>2166.1999999999998</v>
      </c>
      <c r="K398" s="40">
        <f>+E398-J398</f>
        <v>29833.8</v>
      </c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  <c r="IV398" s="11"/>
      <c r="IW398" s="11"/>
      <c r="IX398" s="11"/>
      <c r="IY398" s="11"/>
      <c r="IZ398" s="11"/>
      <c r="JA398" s="11"/>
      <c r="JB398" s="11"/>
      <c r="JC398" s="11"/>
      <c r="JD398" s="11"/>
      <c r="JE398" s="11"/>
      <c r="JF398" s="11"/>
      <c r="JG398" s="11"/>
      <c r="JH398" s="11"/>
      <c r="JI398" s="11"/>
      <c r="JJ398" s="11"/>
      <c r="JK398" s="11"/>
      <c r="JL398" s="11"/>
      <c r="JM398" s="11"/>
      <c r="JN398" s="11"/>
      <c r="JO398" s="11"/>
      <c r="JP398" s="11"/>
      <c r="JQ398" s="11"/>
      <c r="JR398" s="11"/>
      <c r="JS398" s="11"/>
      <c r="JT398" s="11"/>
      <c r="JU398" s="11"/>
      <c r="JV398" s="11"/>
    </row>
    <row r="399" spans="1:282" s="10" customFormat="1" x14ac:dyDescent="0.25">
      <c r="A399" t="s">
        <v>437</v>
      </c>
      <c r="B399" t="s">
        <v>277</v>
      </c>
      <c r="C399" s="13" t="s">
        <v>306</v>
      </c>
      <c r="D399" t="s">
        <v>202</v>
      </c>
      <c r="E399" s="40">
        <v>44000</v>
      </c>
      <c r="F399" s="40">
        <v>1262.8</v>
      </c>
      <c r="G399" s="40">
        <v>1007.19</v>
      </c>
      <c r="H399" s="40">
        <f>E399*0.0304</f>
        <v>1337.6</v>
      </c>
      <c r="I399" s="40">
        <v>275</v>
      </c>
      <c r="J399" s="40">
        <f>+F399+G399+H399+I399</f>
        <v>3882.59</v>
      </c>
      <c r="K399" s="40">
        <f>+E399-J399</f>
        <v>40117.410000000003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</row>
    <row r="400" spans="1:282" s="26" customFormat="1" x14ac:dyDescent="0.25">
      <c r="A400" t="s">
        <v>85</v>
      </c>
      <c r="B400" t="s">
        <v>407</v>
      </c>
      <c r="C400" s="13" t="s">
        <v>305</v>
      </c>
      <c r="D400" t="s">
        <v>202</v>
      </c>
      <c r="E400" s="40">
        <v>61000</v>
      </c>
      <c r="F400" s="40">
        <v>1750.7</v>
      </c>
      <c r="G400" s="40">
        <v>3674.86</v>
      </c>
      <c r="H400" s="40">
        <v>1854.4</v>
      </c>
      <c r="I400" s="40">
        <v>275</v>
      </c>
      <c r="J400" s="40">
        <f>+F400+G400+H400+I400</f>
        <v>7554.96</v>
      </c>
      <c r="K400" s="40">
        <f>+E400-J400</f>
        <v>53445.04</v>
      </c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IR400" s="11"/>
      <c r="IS400" s="11"/>
      <c r="IT400" s="11"/>
      <c r="IU400" s="11"/>
      <c r="IV400" s="11"/>
      <c r="IW400" s="11"/>
      <c r="IX400" s="11"/>
      <c r="IY400" s="11"/>
      <c r="IZ400" s="11"/>
      <c r="JA400" s="11"/>
      <c r="JB400" s="11"/>
      <c r="JC400" s="11"/>
      <c r="JD400" s="11"/>
      <c r="JE400" s="11"/>
      <c r="JF400" s="11"/>
      <c r="JG400" s="11"/>
      <c r="JH400" s="11"/>
      <c r="JI400" s="11"/>
      <c r="JJ400" s="11"/>
      <c r="JK400" s="11"/>
      <c r="JL400" s="11"/>
      <c r="JM400" s="11"/>
      <c r="JN400" s="11"/>
      <c r="JO400" s="11"/>
      <c r="JP400" s="11"/>
      <c r="JQ400" s="11"/>
      <c r="JR400" s="11"/>
      <c r="JS400" s="11"/>
      <c r="JT400" s="11"/>
      <c r="JU400" s="11"/>
      <c r="JV400" s="11"/>
    </row>
    <row r="401" spans="1:282" s="30" customFormat="1" x14ac:dyDescent="0.25">
      <c r="A401" s="24" t="s">
        <v>12</v>
      </c>
      <c r="B401" s="24">
        <v>4</v>
      </c>
      <c r="C401" s="25"/>
      <c r="D401" s="24"/>
      <c r="E401" s="47">
        <f t="shared" ref="E401:K401" si="83">SUM(E397:E400)</f>
        <v>302000</v>
      </c>
      <c r="F401" s="47">
        <f t="shared" si="83"/>
        <v>8667.4</v>
      </c>
      <c r="G401" s="47">
        <f>SUM(G397:G400)</f>
        <v>32077.040000000001</v>
      </c>
      <c r="H401" s="47">
        <f t="shared" si="83"/>
        <v>9180.7999999999993</v>
      </c>
      <c r="I401" s="47">
        <f t="shared" si="83"/>
        <v>5640</v>
      </c>
      <c r="J401" s="47">
        <f t="shared" si="83"/>
        <v>55565.24</v>
      </c>
      <c r="K401" s="47">
        <f t="shared" si="83"/>
        <v>246434.76</v>
      </c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  <c r="IS401" s="11"/>
      <c r="IT401" s="11"/>
      <c r="IU401" s="11"/>
      <c r="IV401" s="11"/>
      <c r="IW401" s="11"/>
      <c r="IX401" s="11"/>
      <c r="IY401" s="11"/>
      <c r="IZ401" s="11"/>
      <c r="JA401" s="11"/>
      <c r="JB401" s="11"/>
      <c r="JC401" s="11"/>
      <c r="JD401" s="11"/>
      <c r="JE401" s="11"/>
      <c r="JF401" s="11"/>
      <c r="JG401" s="11"/>
      <c r="JH401" s="11"/>
      <c r="JI401" s="11"/>
      <c r="JJ401" s="11"/>
      <c r="JK401" s="11"/>
      <c r="JL401" s="11"/>
      <c r="JM401" s="11"/>
      <c r="JN401" s="11"/>
      <c r="JO401" s="11"/>
      <c r="JP401" s="11"/>
      <c r="JQ401" s="11"/>
      <c r="JR401" s="11"/>
      <c r="JS401" s="11"/>
      <c r="JT401" s="11"/>
      <c r="JU401" s="11"/>
      <c r="JV401" s="11"/>
    </row>
    <row r="402" spans="1:282" s="18" customFormat="1" x14ac:dyDescent="0.25">
      <c r="A402" s="44"/>
      <c r="B402" s="44"/>
      <c r="C402" s="45"/>
      <c r="D402" s="44"/>
      <c r="E402" s="57"/>
      <c r="F402" s="57"/>
      <c r="G402" s="57"/>
      <c r="H402" s="57"/>
      <c r="I402" s="57"/>
      <c r="J402" s="57"/>
      <c r="K402" s="57"/>
    </row>
    <row r="403" spans="1:282" s="30" customFormat="1" x14ac:dyDescent="0.25">
      <c r="A403" s="1" t="s">
        <v>298</v>
      </c>
      <c r="B403"/>
      <c r="C403" s="13"/>
      <c r="D403"/>
      <c r="E403" s="40"/>
      <c r="F403" s="40"/>
      <c r="G403" s="40"/>
      <c r="H403" s="40"/>
      <c r="I403" s="40"/>
      <c r="J403" s="40"/>
      <c r="K403" s="4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  <c r="IY403" s="11"/>
      <c r="IZ403" s="11"/>
      <c r="JA403" s="11"/>
      <c r="JB403" s="11"/>
      <c r="JC403" s="11"/>
      <c r="JD403" s="11"/>
      <c r="JE403" s="11"/>
      <c r="JF403" s="11"/>
      <c r="JG403" s="11"/>
      <c r="JH403" s="11"/>
      <c r="JI403" s="11"/>
      <c r="JJ403" s="11"/>
      <c r="JK403" s="11"/>
      <c r="JL403" s="11"/>
      <c r="JM403" s="11"/>
      <c r="JN403" s="11"/>
      <c r="JO403" s="11"/>
      <c r="JP403" s="11"/>
      <c r="JQ403" s="11"/>
      <c r="JR403" s="11"/>
      <c r="JS403" s="11"/>
      <c r="JT403" s="11"/>
      <c r="JU403" s="11"/>
      <c r="JV403" s="11"/>
    </row>
    <row r="404" spans="1:282" s="29" customFormat="1" x14ac:dyDescent="0.25">
      <c r="A404" t="s">
        <v>125</v>
      </c>
      <c r="B404" t="s">
        <v>16</v>
      </c>
      <c r="C404" s="13" t="s">
        <v>306</v>
      </c>
      <c r="D404" t="s">
        <v>202</v>
      </c>
      <c r="E404" s="40">
        <v>120000</v>
      </c>
      <c r="F404" s="40">
        <f>E404*0.0287</f>
        <v>3444</v>
      </c>
      <c r="G404" s="40">
        <v>16809.87</v>
      </c>
      <c r="H404" s="40">
        <f>E404*0.0304</f>
        <v>3648</v>
      </c>
      <c r="I404" s="40">
        <v>25</v>
      </c>
      <c r="J404" s="40">
        <f>+F404+G404+H404+I404</f>
        <v>23926.87</v>
      </c>
      <c r="K404" s="40">
        <f>E404-J404</f>
        <v>96073.13</v>
      </c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  <c r="IS404" s="10"/>
      <c r="IT404" s="10"/>
      <c r="IU404" s="10"/>
      <c r="IV404" s="10"/>
      <c r="IW404" s="10"/>
      <c r="IX404" s="10"/>
      <c r="IY404" s="10"/>
      <c r="IZ404" s="10"/>
      <c r="JA404" s="10"/>
      <c r="JB404" s="10"/>
      <c r="JC404" s="10"/>
      <c r="JD404" s="10"/>
      <c r="JE404" s="10"/>
      <c r="JF404" s="10"/>
      <c r="JG404" s="10"/>
      <c r="JH404" s="10"/>
      <c r="JI404" s="10"/>
      <c r="JJ404" s="10"/>
      <c r="JK404" s="10"/>
      <c r="JL404" s="10"/>
      <c r="JM404" s="10"/>
      <c r="JN404" s="10"/>
      <c r="JO404" s="10"/>
      <c r="JP404" s="10"/>
      <c r="JQ404" s="10"/>
      <c r="JR404" s="10"/>
      <c r="JS404" s="10"/>
      <c r="JT404" s="10"/>
      <c r="JU404" s="10"/>
      <c r="JV404" s="10"/>
    </row>
    <row r="405" spans="1:282" s="30" customFormat="1" x14ac:dyDescent="0.25">
      <c r="A405" t="s">
        <v>438</v>
      </c>
      <c r="B405" t="s">
        <v>364</v>
      </c>
      <c r="C405" s="13" t="s">
        <v>305</v>
      </c>
      <c r="D405" t="s">
        <v>202</v>
      </c>
      <c r="E405" s="40">
        <v>31682.5</v>
      </c>
      <c r="F405" s="40">
        <v>909.29</v>
      </c>
      <c r="G405" s="40">
        <v>0</v>
      </c>
      <c r="H405" s="40">
        <v>963.15</v>
      </c>
      <c r="I405" s="40">
        <v>3469.9</v>
      </c>
      <c r="J405" s="40">
        <f>+F405+G405+H405+I405</f>
        <v>5342.34</v>
      </c>
      <c r="K405" s="40">
        <f>E405-J405</f>
        <v>26340.16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  <c r="IY405" s="11"/>
      <c r="IZ405" s="11"/>
      <c r="JA405" s="11"/>
      <c r="JB405" s="11"/>
      <c r="JC405" s="11"/>
      <c r="JD405" s="11"/>
      <c r="JE405" s="11"/>
      <c r="JF405" s="11"/>
      <c r="JG405" s="11"/>
      <c r="JH405" s="11"/>
      <c r="JI405" s="11"/>
      <c r="JJ405" s="11"/>
      <c r="JK405" s="11"/>
      <c r="JL405" s="11"/>
      <c r="JM405" s="11"/>
      <c r="JN405" s="11"/>
      <c r="JO405" s="11"/>
      <c r="JP405" s="11"/>
      <c r="JQ405" s="11"/>
      <c r="JR405" s="11"/>
      <c r="JS405" s="11"/>
      <c r="JT405" s="11"/>
      <c r="JU405" s="11"/>
      <c r="JV405" s="11"/>
    </row>
    <row r="406" spans="1:282" s="29" customFormat="1" x14ac:dyDescent="0.25">
      <c r="A406" s="24" t="s">
        <v>12</v>
      </c>
      <c r="B406" s="24">
        <v>2</v>
      </c>
      <c r="C406" s="25"/>
      <c r="D406" s="24"/>
      <c r="E406" s="47">
        <f t="shared" ref="E406:K406" si="84">SUM(E404:E405)</f>
        <v>151682.5</v>
      </c>
      <c r="F406" s="47">
        <f t="shared" si="84"/>
        <v>4353.29</v>
      </c>
      <c r="G406" s="47">
        <f>SUM(G404:G405)</f>
        <v>16809.87</v>
      </c>
      <c r="H406" s="47">
        <f t="shared" si="84"/>
        <v>4611.1499999999996</v>
      </c>
      <c r="I406" s="47">
        <f t="shared" si="84"/>
        <v>3494.9</v>
      </c>
      <c r="J406" s="47">
        <f t="shared" si="84"/>
        <v>29269.21</v>
      </c>
      <c r="K406" s="47">
        <f t="shared" si="84"/>
        <v>122413.29</v>
      </c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  <c r="IU406" s="10"/>
      <c r="IV406" s="10"/>
      <c r="IW406" s="10"/>
      <c r="IX406" s="10"/>
      <c r="IY406" s="10"/>
      <c r="IZ406" s="10"/>
      <c r="JA406" s="10"/>
      <c r="JB406" s="10"/>
      <c r="JC406" s="10"/>
      <c r="JD406" s="10"/>
      <c r="JE406" s="10"/>
      <c r="JF406" s="10"/>
      <c r="JG406" s="10"/>
      <c r="JH406" s="10"/>
      <c r="JI406" s="10"/>
      <c r="JJ406" s="10"/>
      <c r="JK406" s="10"/>
      <c r="JL406" s="10"/>
      <c r="JM406" s="10"/>
      <c r="JN406" s="10"/>
      <c r="JO406" s="10"/>
      <c r="JP406" s="10"/>
      <c r="JQ406" s="10"/>
      <c r="JR406" s="10"/>
      <c r="JS406" s="10"/>
      <c r="JT406" s="10"/>
      <c r="JU406" s="10"/>
      <c r="JV406" s="10"/>
    </row>
    <row r="407" spans="1:282" s="11" customFormat="1" x14ac:dyDescent="0.25">
      <c r="A407" s="10"/>
      <c r="B407" s="10"/>
      <c r="C407" s="15"/>
      <c r="D407" s="10"/>
      <c r="E407" s="51"/>
      <c r="F407" s="51"/>
      <c r="G407" s="51"/>
      <c r="H407" s="51"/>
      <c r="I407" s="51"/>
      <c r="J407" s="51"/>
      <c r="K407" s="51"/>
    </row>
    <row r="408" spans="1:282" s="30" customFormat="1" x14ac:dyDescent="0.25">
      <c r="A408" s="4" t="s">
        <v>299</v>
      </c>
      <c r="B408" s="4"/>
      <c r="C408" s="16"/>
      <c r="D408" s="4"/>
      <c r="E408" s="52"/>
      <c r="F408" s="52"/>
      <c r="G408" s="52"/>
      <c r="H408" s="52"/>
      <c r="I408" s="52"/>
      <c r="J408" s="52"/>
      <c r="K408" s="52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  <c r="IV408" s="11"/>
      <c r="IW408" s="11"/>
      <c r="IX408" s="11"/>
      <c r="IY408" s="11"/>
      <c r="IZ408" s="11"/>
      <c r="JA408" s="11"/>
      <c r="JB408" s="11"/>
      <c r="JC408" s="11"/>
      <c r="JD408" s="11"/>
      <c r="JE408" s="11"/>
      <c r="JF408" s="11"/>
      <c r="JG408" s="11"/>
      <c r="JH408" s="11"/>
      <c r="JI408" s="11"/>
      <c r="JJ408" s="11"/>
      <c r="JK408" s="11"/>
      <c r="JL408" s="11"/>
      <c r="JM408" s="11"/>
      <c r="JN408" s="11"/>
      <c r="JO408" s="11"/>
      <c r="JP408" s="11"/>
      <c r="JQ408" s="11"/>
      <c r="JR408" s="11"/>
      <c r="JS408" s="11"/>
      <c r="JT408" s="11"/>
      <c r="JU408" s="11"/>
      <c r="JV408" s="11"/>
    </row>
    <row r="409" spans="1:282" s="29" customFormat="1" x14ac:dyDescent="0.25">
      <c r="A409" t="s">
        <v>176</v>
      </c>
      <c r="B409" t="s">
        <v>331</v>
      </c>
      <c r="C409" s="13" t="s">
        <v>305</v>
      </c>
      <c r="D409" t="s">
        <v>202</v>
      </c>
      <c r="E409" s="40">
        <v>75000</v>
      </c>
      <c r="F409" s="40">
        <f t="shared" ref="F409:F415" si="85">E409*0.0287</f>
        <v>2152.5</v>
      </c>
      <c r="G409" s="40">
        <v>5678.4</v>
      </c>
      <c r="H409" s="40">
        <f>E409*0.0304</f>
        <v>2280</v>
      </c>
      <c r="I409" s="40">
        <v>4779.8999999999996</v>
      </c>
      <c r="J409" s="40">
        <v>14890.8</v>
      </c>
      <c r="K409" s="40">
        <f>E409-J409</f>
        <v>60109.2</v>
      </c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  <c r="IS409" s="10"/>
      <c r="IT409" s="10"/>
      <c r="IU409" s="10"/>
      <c r="IV409" s="10"/>
      <c r="IW409" s="10"/>
      <c r="IX409" s="10"/>
      <c r="IY409" s="10"/>
      <c r="IZ409" s="10"/>
      <c r="JA409" s="10"/>
      <c r="JB409" s="10"/>
      <c r="JC409" s="10"/>
      <c r="JD409" s="10"/>
      <c r="JE409" s="10"/>
      <c r="JF409" s="10"/>
      <c r="JG409" s="10"/>
      <c r="JH409" s="10"/>
      <c r="JI409" s="10"/>
      <c r="JJ409" s="10"/>
      <c r="JK409" s="10"/>
      <c r="JL409" s="10"/>
      <c r="JM409" s="10"/>
      <c r="JN409" s="10"/>
      <c r="JO409" s="10"/>
      <c r="JP409" s="10"/>
      <c r="JQ409" s="10"/>
      <c r="JR409" s="10"/>
      <c r="JS409" s="10"/>
      <c r="JT409" s="10"/>
      <c r="JU409" s="10"/>
      <c r="JV409" s="10"/>
    </row>
    <row r="410" spans="1:282" s="29" customFormat="1" x14ac:dyDescent="0.25">
      <c r="A410" t="s">
        <v>127</v>
      </c>
      <c r="B410" t="s">
        <v>128</v>
      </c>
      <c r="C410" s="13" t="s">
        <v>306</v>
      </c>
      <c r="D410" t="s">
        <v>202</v>
      </c>
      <c r="E410" s="40">
        <v>32000</v>
      </c>
      <c r="F410" s="40">
        <f t="shared" si="85"/>
        <v>918.4</v>
      </c>
      <c r="G410" s="40">
        <v>0</v>
      </c>
      <c r="H410" s="40">
        <f>E410*0.0304</f>
        <v>972.8</v>
      </c>
      <c r="I410" s="40">
        <v>125</v>
      </c>
      <c r="J410" s="40">
        <v>2016.2</v>
      </c>
      <c r="K410" s="40">
        <f t="shared" ref="K410:K414" si="86">E410-J410</f>
        <v>29983.8</v>
      </c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  <c r="IS410" s="10"/>
      <c r="IT410" s="10"/>
      <c r="IU410" s="10"/>
      <c r="IV410" s="10"/>
      <c r="IW410" s="10"/>
      <c r="IX410" s="10"/>
      <c r="IY410" s="10"/>
      <c r="IZ410" s="10"/>
      <c r="JA410" s="10"/>
      <c r="JB410" s="10"/>
      <c r="JC410" s="10"/>
      <c r="JD410" s="10"/>
      <c r="JE410" s="10"/>
      <c r="JF410" s="10"/>
      <c r="JG410" s="10"/>
      <c r="JH410" s="10"/>
      <c r="JI410" s="10"/>
      <c r="JJ410" s="10"/>
      <c r="JK410" s="10"/>
      <c r="JL410" s="10"/>
      <c r="JM410" s="10"/>
      <c r="JN410" s="10"/>
      <c r="JO410" s="10"/>
      <c r="JP410" s="10"/>
      <c r="JQ410" s="10"/>
      <c r="JR410" s="10"/>
      <c r="JS410" s="10"/>
      <c r="JT410" s="10"/>
      <c r="JU410" s="10"/>
      <c r="JV410" s="10"/>
    </row>
    <row r="411" spans="1:282" s="29" customFormat="1" x14ac:dyDescent="0.25">
      <c r="A411" t="s">
        <v>130</v>
      </c>
      <c r="B411" t="s">
        <v>124</v>
      </c>
      <c r="C411" s="13" t="s">
        <v>305</v>
      </c>
      <c r="D411" t="s">
        <v>203</v>
      </c>
      <c r="E411" s="40">
        <v>32000</v>
      </c>
      <c r="F411" s="40">
        <f t="shared" si="85"/>
        <v>918.4</v>
      </c>
      <c r="G411" s="40">
        <v>0</v>
      </c>
      <c r="H411" s="40">
        <v>972.8</v>
      </c>
      <c r="I411" s="40">
        <v>4940.8900000000003</v>
      </c>
      <c r="J411" s="40">
        <v>6832.09</v>
      </c>
      <c r="K411" s="40">
        <f t="shared" si="86"/>
        <v>25167.91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  <c r="GW411" s="10"/>
      <c r="GX411" s="10"/>
      <c r="GY411" s="10"/>
      <c r="GZ411" s="10"/>
      <c r="HA411" s="10"/>
      <c r="HB411" s="10"/>
      <c r="HC411" s="10"/>
      <c r="HD411" s="10"/>
      <c r="HE411" s="10"/>
      <c r="HF411" s="10"/>
      <c r="HG411" s="10"/>
      <c r="HH411" s="10"/>
      <c r="HI411" s="10"/>
      <c r="HJ411" s="10"/>
      <c r="HK411" s="10"/>
      <c r="HL411" s="10"/>
      <c r="HM411" s="10"/>
      <c r="HN411" s="10"/>
      <c r="HO411" s="10"/>
      <c r="HP411" s="10"/>
      <c r="HQ411" s="10"/>
      <c r="HR411" s="10"/>
      <c r="HS411" s="10"/>
      <c r="HT411" s="10"/>
      <c r="HU411" s="10"/>
      <c r="HV411" s="10"/>
      <c r="HW411" s="10"/>
      <c r="HX411" s="10"/>
      <c r="HY411" s="10"/>
      <c r="HZ411" s="10"/>
      <c r="IA411" s="10"/>
      <c r="IB411" s="10"/>
      <c r="IC411" s="10"/>
      <c r="ID411" s="10"/>
      <c r="IE411" s="10"/>
      <c r="IF411" s="10"/>
      <c r="IG411" s="10"/>
      <c r="IH411" s="10"/>
      <c r="II411" s="10"/>
      <c r="IJ411" s="10"/>
      <c r="IK411" s="10"/>
      <c r="IL411" s="10"/>
      <c r="IM411" s="10"/>
      <c r="IN411" s="10"/>
      <c r="IO411" s="10"/>
      <c r="IP411" s="10"/>
      <c r="IQ411" s="10"/>
      <c r="IR411" s="10"/>
      <c r="IS411" s="10"/>
      <c r="IT411" s="10"/>
      <c r="IU411" s="10"/>
      <c r="IV411" s="10"/>
      <c r="IW411" s="10"/>
      <c r="IX411" s="10"/>
      <c r="IY411" s="10"/>
      <c r="IZ411" s="10"/>
      <c r="JA411" s="10"/>
      <c r="JB411" s="10"/>
      <c r="JC411" s="10"/>
      <c r="JD411" s="10"/>
      <c r="JE411" s="10"/>
      <c r="JF411" s="10"/>
      <c r="JG411" s="10"/>
      <c r="JH411" s="10"/>
      <c r="JI411" s="10"/>
      <c r="JJ411" s="10"/>
      <c r="JK411" s="10"/>
      <c r="JL411" s="10"/>
      <c r="JM411" s="10"/>
      <c r="JN411" s="10"/>
      <c r="JO411" s="10"/>
      <c r="JP411" s="10"/>
      <c r="JQ411" s="10"/>
      <c r="JR411" s="10"/>
      <c r="JS411" s="10"/>
      <c r="JT411" s="10"/>
      <c r="JU411" s="10"/>
      <c r="JV411" s="10"/>
    </row>
    <row r="412" spans="1:282" s="29" customFormat="1" x14ac:dyDescent="0.25">
      <c r="A412" t="s">
        <v>129</v>
      </c>
      <c r="B412" t="s">
        <v>128</v>
      </c>
      <c r="C412" s="13" t="s">
        <v>305</v>
      </c>
      <c r="D412" t="s">
        <v>203</v>
      </c>
      <c r="E412" s="40">
        <v>32000</v>
      </c>
      <c r="F412" s="40">
        <f t="shared" si="85"/>
        <v>918.4</v>
      </c>
      <c r="G412" s="40">
        <v>0</v>
      </c>
      <c r="H412" s="40">
        <f>E412*0.0304</f>
        <v>972.8</v>
      </c>
      <c r="I412" s="40">
        <v>315</v>
      </c>
      <c r="J412" s="40">
        <v>2206.1999999999998</v>
      </c>
      <c r="K412" s="40">
        <f t="shared" si="86"/>
        <v>29793.8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  <c r="IU412" s="10"/>
      <c r="IV412" s="10"/>
      <c r="IW412" s="10"/>
      <c r="IX412" s="10"/>
      <c r="IY412" s="10"/>
      <c r="IZ412" s="10"/>
      <c r="JA412" s="10"/>
      <c r="JB412" s="10"/>
      <c r="JC412" s="10"/>
      <c r="JD412" s="10"/>
      <c r="JE412" s="10"/>
      <c r="JF412" s="10"/>
      <c r="JG412" s="10"/>
      <c r="JH412" s="10"/>
      <c r="JI412" s="10"/>
      <c r="JJ412" s="10"/>
      <c r="JK412" s="10"/>
      <c r="JL412" s="10"/>
      <c r="JM412" s="10"/>
      <c r="JN412" s="10"/>
      <c r="JO412" s="10"/>
      <c r="JP412" s="10"/>
      <c r="JQ412" s="10"/>
      <c r="JR412" s="10"/>
      <c r="JS412" s="10"/>
      <c r="JT412" s="10"/>
      <c r="JU412" s="10"/>
      <c r="JV412" s="10"/>
    </row>
    <row r="413" spans="1:282" s="29" customFormat="1" x14ac:dyDescent="0.25">
      <c r="A413" t="s">
        <v>123</v>
      </c>
      <c r="B413" t="s">
        <v>124</v>
      </c>
      <c r="C413" s="13" t="s">
        <v>305</v>
      </c>
      <c r="D413" t="s">
        <v>203</v>
      </c>
      <c r="E413" s="40">
        <v>11000</v>
      </c>
      <c r="F413" s="40">
        <f t="shared" si="85"/>
        <v>315.7</v>
      </c>
      <c r="G413" s="40">
        <v>0</v>
      </c>
      <c r="H413" s="40">
        <v>334.4</v>
      </c>
      <c r="I413" s="40">
        <v>75</v>
      </c>
      <c r="J413" s="40">
        <v>725.1</v>
      </c>
      <c r="K413" s="40">
        <f>E413-J413</f>
        <v>10274.9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  <c r="GW413" s="10"/>
      <c r="GX413" s="10"/>
      <c r="GY413" s="10"/>
      <c r="GZ413" s="10"/>
      <c r="HA413" s="10"/>
      <c r="HB413" s="10"/>
      <c r="HC413" s="10"/>
      <c r="HD413" s="10"/>
      <c r="HE413" s="10"/>
      <c r="HF413" s="10"/>
      <c r="HG413" s="10"/>
      <c r="HH413" s="10"/>
      <c r="HI413" s="10"/>
      <c r="HJ413" s="10"/>
      <c r="HK413" s="10"/>
      <c r="HL413" s="10"/>
      <c r="HM413" s="10"/>
      <c r="HN413" s="10"/>
      <c r="HO413" s="10"/>
      <c r="HP413" s="10"/>
      <c r="HQ413" s="10"/>
      <c r="HR413" s="10"/>
      <c r="HS413" s="10"/>
      <c r="HT413" s="10"/>
      <c r="HU413" s="10"/>
      <c r="HV413" s="10"/>
      <c r="HW413" s="10"/>
      <c r="HX413" s="10"/>
      <c r="HY413" s="10"/>
      <c r="HZ413" s="10"/>
      <c r="IA413" s="10"/>
      <c r="IB413" s="10"/>
      <c r="IC413" s="10"/>
      <c r="ID413" s="10"/>
      <c r="IE413" s="10"/>
      <c r="IF413" s="10"/>
      <c r="IG413" s="10"/>
      <c r="IH413" s="10"/>
      <c r="II413" s="10"/>
      <c r="IJ413" s="10"/>
      <c r="IK413" s="10"/>
      <c r="IL413" s="10"/>
      <c r="IM413" s="10"/>
      <c r="IN413" s="10"/>
      <c r="IO413" s="10"/>
      <c r="IP413" s="10"/>
      <c r="IQ413" s="10"/>
      <c r="IR413" s="10"/>
      <c r="IS413" s="10"/>
      <c r="IT413" s="10"/>
      <c r="IU413" s="10"/>
      <c r="IV413" s="10"/>
      <c r="IW413" s="10"/>
      <c r="IX413" s="10"/>
      <c r="IY413" s="10"/>
      <c r="IZ413" s="10"/>
      <c r="JA413" s="10"/>
      <c r="JB413" s="10"/>
      <c r="JC413" s="10"/>
      <c r="JD413" s="10"/>
      <c r="JE413" s="10"/>
      <c r="JF413" s="10"/>
      <c r="JG413" s="10"/>
      <c r="JH413" s="10"/>
      <c r="JI413" s="10"/>
      <c r="JJ413" s="10"/>
      <c r="JK413" s="10"/>
      <c r="JL413" s="10"/>
      <c r="JM413" s="10"/>
      <c r="JN413" s="10"/>
      <c r="JO413" s="10"/>
      <c r="JP413" s="10"/>
      <c r="JQ413" s="10"/>
      <c r="JR413" s="10"/>
      <c r="JS413" s="10"/>
      <c r="JT413" s="10"/>
      <c r="JU413" s="10"/>
      <c r="JV413" s="10"/>
    </row>
    <row r="414" spans="1:282" s="30" customFormat="1" x14ac:dyDescent="0.25">
      <c r="A414" t="s">
        <v>131</v>
      </c>
      <c r="B414" t="s">
        <v>124</v>
      </c>
      <c r="C414" s="13" t="s">
        <v>305</v>
      </c>
      <c r="D414" t="s">
        <v>203</v>
      </c>
      <c r="E414" s="40">
        <v>13420</v>
      </c>
      <c r="F414" s="40">
        <f t="shared" si="85"/>
        <v>385.15</v>
      </c>
      <c r="G414" s="40">
        <v>0</v>
      </c>
      <c r="H414" s="40">
        <f>E414*0.0304</f>
        <v>407.97</v>
      </c>
      <c r="I414" s="40">
        <v>125</v>
      </c>
      <c r="J414" s="40">
        <v>918.12</v>
      </c>
      <c r="K414" s="40">
        <f t="shared" si="86"/>
        <v>12501.88</v>
      </c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  <c r="IV414" s="11"/>
      <c r="IW414" s="11"/>
      <c r="IX414" s="11"/>
      <c r="IY414" s="11"/>
      <c r="IZ414" s="11"/>
      <c r="JA414" s="11"/>
      <c r="JB414" s="11"/>
      <c r="JC414" s="11"/>
      <c r="JD414" s="11"/>
      <c r="JE414" s="11"/>
      <c r="JF414" s="11"/>
      <c r="JG414" s="11"/>
      <c r="JH414" s="11"/>
      <c r="JI414" s="11"/>
      <c r="JJ414" s="11"/>
      <c r="JK414" s="11"/>
      <c r="JL414" s="11"/>
      <c r="JM414" s="11"/>
      <c r="JN414" s="11"/>
      <c r="JO414" s="11"/>
      <c r="JP414" s="11"/>
      <c r="JQ414" s="11"/>
      <c r="JR414" s="11"/>
      <c r="JS414" s="11"/>
      <c r="JT414" s="11"/>
      <c r="JU414" s="11"/>
      <c r="JV414" s="11"/>
    </row>
    <row r="415" spans="1:282" s="29" customFormat="1" x14ac:dyDescent="0.25">
      <c r="A415" t="s">
        <v>126</v>
      </c>
      <c r="B415" t="s">
        <v>436</v>
      </c>
      <c r="C415" s="13" t="s">
        <v>305</v>
      </c>
      <c r="D415" t="s">
        <v>202</v>
      </c>
      <c r="E415" s="40">
        <v>47000</v>
      </c>
      <c r="F415" s="40">
        <f t="shared" si="85"/>
        <v>1348.9</v>
      </c>
      <c r="G415" s="40">
        <v>1430.6</v>
      </c>
      <c r="H415" s="40">
        <f>E415*0.0304</f>
        <v>1428.8</v>
      </c>
      <c r="I415" s="40">
        <v>275</v>
      </c>
      <c r="J415" s="40">
        <v>4483.3</v>
      </c>
      <c r="K415" s="40">
        <f>E415-J415</f>
        <v>42516.7</v>
      </c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  <c r="IS415" s="10"/>
      <c r="IT415" s="10"/>
      <c r="IU415" s="10"/>
      <c r="IV415" s="10"/>
      <c r="IW415" s="10"/>
      <c r="IX415" s="10"/>
      <c r="IY415" s="10"/>
      <c r="IZ415" s="10"/>
      <c r="JA415" s="10"/>
      <c r="JB415" s="10"/>
      <c r="JC415" s="10"/>
      <c r="JD415" s="10"/>
      <c r="JE415" s="10"/>
      <c r="JF415" s="10"/>
      <c r="JG415" s="10"/>
      <c r="JH415" s="10"/>
      <c r="JI415" s="10"/>
      <c r="JJ415" s="10"/>
      <c r="JK415" s="10"/>
      <c r="JL415" s="10"/>
      <c r="JM415" s="10"/>
      <c r="JN415" s="10"/>
      <c r="JO415" s="10"/>
      <c r="JP415" s="10"/>
      <c r="JQ415" s="10"/>
      <c r="JR415" s="10"/>
      <c r="JS415" s="10"/>
      <c r="JT415" s="10"/>
      <c r="JU415" s="10"/>
      <c r="JV415" s="10"/>
    </row>
    <row r="416" spans="1:282" s="29" customFormat="1" x14ac:dyDescent="0.25">
      <c r="A416" s="24" t="s">
        <v>12</v>
      </c>
      <c r="B416" s="24">
        <v>7</v>
      </c>
      <c r="C416" s="25"/>
      <c r="D416" s="24"/>
      <c r="E416" s="47">
        <f t="shared" ref="E416:K416" si="87">SUM(E409:E415)</f>
        <v>242420</v>
      </c>
      <c r="F416" s="47">
        <f t="shared" si="87"/>
        <v>6957.45</v>
      </c>
      <c r="G416" s="47">
        <f>SUM(G409:G415)</f>
        <v>7109</v>
      </c>
      <c r="H416" s="47">
        <f t="shared" si="87"/>
        <v>7369.57</v>
      </c>
      <c r="I416" s="47">
        <f t="shared" si="87"/>
        <v>10635.79</v>
      </c>
      <c r="J416" s="47">
        <f t="shared" si="87"/>
        <v>32071.81</v>
      </c>
      <c r="K416" s="47">
        <f t="shared" si="87"/>
        <v>210348.19</v>
      </c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  <c r="IS416" s="10"/>
      <c r="IT416" s="10"/>
      <c r="IU416" s="10"/>
      <c r="IV416" s="10"/>
      <c r="IW416" s="10"/>
      <c r="IX416" s="10"/>
      <c r="IY416" s="10"/>
      <c r="IZ416" s="10"/>
      <c r="JA416" s="10"/>
      <c r="JB416" s="10"/>
      <c r="JC416" s="10"/>
      <c r="JD416" s="10"/>
      <c r="JE416" s="10"/>
      <c r="JF416" s="10"/>
      <c r="JG416" s="10"/>
      <c r="JH416" s="10"/>
      <c r="JI416" s="10"/>
      <c r="JJ416" s="10"/>
      <c r="JK416" s="10"/>
      <c r="JL416" s="10"/>
      <c r="JM416" s="10"/>
      <c r="JN416" s="10"/>
      <c r="JO416" s="10"/>
      <c r="JP416" s="10"/>
      <c r="JQ416" s="10"/>
      <c r="JR416" s="10"/>
      <c r="JS416" s="10"/>
      <c r="JT416" s="10"/>
      <c r="JU416" s="10"/>
      <c r="JV416" s="10"/>
    </row>
    <row r="417" spans="1:282" s="11" customFormat="1" x14ac:dyDescent="0.25">
      <c r="A417" s="10"/>
      <c r="B417" s="10"/>
      <c r="C417" s="15"/>
      <c r="D417" s="10"/>
      <c r="E417" s="51"/>
      <c r="F417" s="51"/>
      <c r="G417" s="51"/>
      <c r="H417" s="51"/>
      <c r="I417" s="51"/>
      <c r="J417" s="51"/>
      <c r="K417" s="51"/>
    </row>
    <row r="418" spans="1:282" s="2" customFormat="1" x14ac:dyDescent="0.25">
      <c r="A418" s="4" t="s">
        <v>382</v>
      </c>
      <c r="B418" s="4"/>
      <c r="C418" s="16"/>
      <c r="D418" s="4"/>
      <c r="E418" s="52"/>
      <c r="F418" s="52"/>
      <c r="G418" s="52"/>
      <c r="H418" s="52"/>
      <c r="I418" s="52"/>
      <c r="J418" s="52"/>
      <c r="K418" s="52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  <c r="IJ418" s="10"/>
      <c r="IK418" s="10"/>
      <c r="IL418" s="10"/>
      <c r="IM418" s="10"/>
      <c r="IN418" s="10"/>
      <c r="IO418" s="10"/>
      <c r="IP418" s="10"/>
      <c r="IQ418" s="10"/>
      <c r="IR418" s="10"/>
      <c r="IS418" s="10"/>
      <c r="IT418" s="10"/>
      <c r="IU418" s="10"/>
      <c r="IV418" s="10"/>
      <c r="IW418" s="10"/>
      <c r="IX418" s="10"/>
      <c r="IY418" s="10"/>
      <c r="IZ418" s="10"/>
      <c r="JA418" s="10"/>
      <c r="JB418" s="10"/>
      <c r="JC418" s="10"/>
      <c r="JD418" s="10"/>
      <c r="JE418" s="10"/>
      <c r="JF418" s="10"/>
      <c r="JG418" s="10"/>
      <c r="JH418" s="10"/>
      <c r="JI418" s="10"/>
      <c r="JJ418" s="10"/>
      <c r="JK418" s="10"/>
      <c r="JL418" s="10"/>
      <c r="JM418" s="10"/>
      <c r="JN418" s="10"/>
      <c r="JO418" s="10"/>
      <c r="JP418" s="10"/>
      <c r="JQ418" s="10"/>
      <c r="JR418" s="10"/>
      <c r="JS418" s="10"/>
      <c r="JT418" s="10"/>
      <c r="JU418" s="10"/>
      <c r="JV418" s="10"/>
    </row>
    <row r="419" spans="1:282" s="24" customFormat="1" x14ac:dyDescent="0.25">
      <c r="A419" t="s">
        <v>133</v>
      </c>
      <c r="B419" t="s">
        <v>16</v>
      </c>
      <c r="C419" s="13" t="s">
        <v>306</v>
      </c>
      <c r="D419" t="s">
        <v>202</v>
      </c>
      <c r="E419" s="40">
        <v>89500</v>
      </c>
      <c r="F419" s="40">
        <f>E419*0.0287</f>
        <v>2568.65</v>
      </c>
      <c r="G419" s="40">
        <v>9241.14</v>
      </c>
      <c r="H419" s="40">
        <f>E419*0.0304</f>
        <v>2720.8</v>
      </c>
      <c r="I419" s="40">
        <v>1702.45</v>
      </c>
      <c r="J419" s="61">
        <v>16233.04</v>
      </c>
      <c r="K419" s="40">
        <f>E419-J419</f>
        <v>73266.960000000006</v>
      </c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  <c r="IU419" s="10"/>
      <c r="IV419" s="10"/>
      <c r="IW419" s="10"/>
      <c r="IX419" s="10"/>
      <c r="IY419" s="10"/>
      <c r="IZ419" s="10"/>
      <c r="JA419" s="10"/>
      <c r="JB419" s="10"/>
      <c r="JC419" s="10"/>
      <c r="JD419" s="10"/>
      <c r="JE419" s="10"/>
      <c r="JF419" s="10"/>
      <c r="JG419" s="10"/>
      <c r="JH419" s="10"/>
      <c r="JI419" s="10"/>
      <c r="JJ419" s="10"/>
      <c r="JK419" s="10"/>
      <c r="JL419" s="10"/>
      <c r="JM419" s="10"/>
      <c r="JN419" s="10"/>
      <c r="JO419" s="10"/>
      <c r="JP419" s="10"/>
      <c r="JQ419" s="10"/>
      <c r="JR419" s="10"/>
      <c r="JS419" s="10"/>
      <c r="JT419" s="10"/>
      <c r="JU419" s="10"/>
      <c r="JV419" s="10"/>
    </row>
    <row r="420" spans="1:282" s="1" customFormat="1" x14ac:dyDescent="0.25">
      <c r="A420" t="s">
        <v>132</v>
      </c>
      <c r="B420" t="s">
        <v>443</v>
      </c>
      <c r="C420" s="13" t="s">
        <v>305</v>
      </c>
      <c r="D420" t="s">
        <v>202</v>
      </c>
      <c r="E420" s="40">
        <v>44000</v>
      </c>
      <c r="F420" s="40">
        <f>E420*0.0287</f>
        <v>1262.8</v>
      </c>
      <c r="G420" s="40">
        <v>1007.19</v>
      </c>
      <c r="H420" s="40">
        <f>E420*0.0304</f>
        <v>1337.6</v>
      </c>
      <c r="I420" s="40">
        <v>315</v>
      </c>
      <c r="J420" s="40">
        <f>F420+G420+H420+I420</f>
        <v>3922.59</v>
      </c>
      <c r="K420" s="40">
        <f>E420-J420</f>
        <v>40077.410000000003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  <c r="IS420" s="10"/>
      <c r="IT420" s="10"/>
      <c r="IU420" s="10"/>
      <c r="IV420" s="10"/>
      <c r="IW420" s="10"/>
      <c r="IX420" s="10"/>
      <c r="IY420" s="10"/>
      <c r="IZ420" s="10"/>
      <c r="JA420" s="10"/>
      <c r="JB420" s="10"/>
      <c r="JC420" s="10"/>
      <c r="JD420" s="10"/>
      <c r="JE420" s="10"/>
      <c r="JF420" s="10"/>
      <c r="JG420" s="10"/>
      <c r="JH420" s="10"/>
      <c r="JI420" s="10"/>
      <c r="JJ420" s="10"/>
      <c r="JK420" s="10"/>
      <c r="JL420" s="10"/>
      <c r="JM420" s="10"/>
      <c r="JN420" s="10"/>
      <c r="JO420" s="10"/>
      <c r="JP420" s="10"/>
      <c r="JQ420" s="10"/>
      <c r="JR420" s="10"/>
      <c r="JS420" s="10"/>
      <c r="JT420" s="10"/>
      <c r="JU420" s="10"/>
      <c r="JV420" s="10"/>
    </row>
    <row r="421" spans="1:282" s="1" customFormat="1" x14ac:dyDescent="0.25">
      <c r="A421" s="2" t="s">
        <v>12</v>
      </c>
      <c r="B421" s="2">
        <v>2</v>
      </c>
      <c r="C421" s="14"/>
      <c r="D421" s="2"/>
      <c r="E421" s="48">
        <f t="shared" ref="E421:K421" si="88">SUM(E419:E420)</f>
        <v>133500</v>
      </c>
      <c r="F421" s="48">
        <f t="shared" si="88"/>
        <v>3831.45</v>
      </c>
      <c r="G421" s="48">
        <f>SUM(G419:G420)</f>
        <v>10248.33</v>
      </c>
      <c r="H421" s="48">
        <f t="shared" si="88"/>
        <v>4058.4</v>
      </c>
      <c r="I421" s="48">
        <f t="shared" si="88"/>
        <v>2017.45</v>
      </c>
      <c r="J421" s="48">
        <f t="shared" si="88"/>
        <v>20155.63</v>
      </c>
      <c r="K421" s="48">
        <f t="shared" si="88"/>
        <v>113344.37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  <c r="IV421" s="10"/>
      <c r="IW421" s="10"/>
      <c r="IX421" s="10"/>
      <c r="IY421" s="10"/>
      <c r="IZ421" s="10"/>
      <c r="JA421" s="10"/>
      <c r="JB421" s="10"/>
      <c r="JC421" s="10"/>
      <c r="JD421" s="10"/>
      <c r="JE421" s="10"/>
      <c r="JF421" s="10"/>
      <c r="JG421" s="10"/>
      <c r="JH421" s="10"/>
      <c r="JI421" s="10"/>
      <c r="JJ421" s="10"/>
      <c r="JK421" s="10"/>
      <c r="JL421" s="10"/>
      <c r="JM421" s="10"/>
      <c r="JN421" s="10"/>
      <c r="JO421" s="10"/>
      <c r="JP421" s="10"/>
      <c r="JQ421" s="10"/>
      <c r="JR421" s="10"/>
      <c r="JS421" s="10"/>
      <c r="JT421" s="10"/>
      <c r="JU421" s="10"/>
      <c r="JV421" s="10"/>
    </row>
    <row r="422" spans="1:282" s="10" customFormat="1" x14ac:dyDescent="0.25">
      <c r="C422" s="15"/>
      <c r="E422" s="51"/>
      <c r="F422" s="51"/>
      <c r="G422" s="51"/>
      <c r="H422" s="51"/>
      <c r="I422" s="51"/>
      <c r="J422" s="51"/>
      <c r="K422" s="5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</row>
    <row r="423" spans="1:282" s="30" customFormat="1" x14ac:dyDescent="0.25">
      <c r="A423" s="34" t="s">
        <v>420</v>
      </c>
      <c r="B423"/>
      <c r="C423"/>
      <c r="D423"/>
      <c r="E423" s="40"/>
      <c r="F423" s="40"/>
      <c r="G423" s="40"/>
      <c r="H423" s="40"/>
      <c r="I423" s="40"/>
      <c r="J423" s="40"/>
      <c r="K423" s="40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IR423" s="11"/>
      <c r="IS423" s="11"/>
      <c r="IT423" s="11"/>
      <c r="IU423" s="11"/>
      <c r="IV423" s="11"/>
      <c r="IW423" s="11"/>
      <c r="IX423" s="11"/>
      <c r="IY423" s="11"/>
      <c r="IZ423" s="11"/>
      <c r="JA423" s="11"/>
      <c r="JB423" s="11"/>
      <c r="JC423" s="11"/>
      <c r="JD423" s="11"/>
      <c r="JE423" s="11"/>
      <c r="JF423" s="11"/>
      <c r="JG423" s="11"/>
      <c r="JH423" s="11"/>
      <c r="JI423" s="11"/>
      <c r="JJ423" s="11"/>
      <c r="JK423" s="11"/>
      <c r="JL423" s="11"/>
      <c r="JM423" s="11"/>
      <c r="JN423" s="11"/>
      <c r="JO423" s="11"/>
      <c r="JP423" s="11"/>
      <c r="JQ423" s="11"/>
      <c r="JR423" s="11"/>
      <c r="JS423" s="11"/>
      <c r="JT423" s="11"/>
      <c r="JU423" s="11"/>
      <c r="JV423" s="11"/>
    </row>
    <row r="424" spans="1:282" s="30" customFormat="1" x14ac:dyDescent="0.25">
      <c r="A424" t="s">
        <v>421</v>
      </c>
      <c r="B424" t="s">
        <v>16</v>
      </c>
      <c r="C424" s="39" t="s">
        <v>305</v>
      </c>
      <c r="D424" t="s">
        <v>202</v>
      </c>
      <c r="E424" s="40">
        <v>113500</v>
      </c>
      <c r="F424" s="40">
        <v>3257.45</v>
      </c>
      <c r="G424" s="40">
        <v>15280.91</v>
      </c>
      <c r="H424" s="40">
        <v>3450.4</v>
      </c>
      <c r="I424" s="40">
        <v>25</v>
      </c>
      <c r="J424" s="40">
        <v>22013.759999999998</v>
      </c>
      <c r="K424" s="40">
        <f>E424-J424</f>
        <v>91486.24</v>
      </c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  <c r="IV424" s="11"/>
      <c r="IW424" s="11"/>
      <c r="IX424" s="11"/>
      <c r="IY424" s="11"/>
      <c r="IZ424" s="11"/>
      <c r="JA424" s="11"/>
      <c r="JB424" s="11"/>
      <c r="JC424" s="11"/>
      <c r="JD424" s="11"/>
      <c r="JE424" s="11"/>
      <c r="JF424" s="11"/>
      <c r="JG424" s="11"/>
      <c r="JH424" s="11"/>
      <c r="JI424" s="11"/>
      <c r="JJ424" s="11"/>
      <c r="JK424" s="11"/>
      <c r="JL424" s="11"/>
      <c r="JM424" s="11"/>
      <c r="JN424" s="11"/>
      <c r="JO424" s="11"/>
      <c r="JP424" s="11"/>
      <c r="JQ424" s="11"/>
      <c r="JR424" s="11"/>
      <c r="JS424" s="11"/>
      <c r="JT424" s="11"/>
      <c r="JU424" s="11"/>
      <c r="JV424" s="11"/>
    </row>
    <row r="425" spans="1:282" s="30" customFormat="1" x14ac:dyDescent="0.25">
      <c r="A425" s="24" t="s">
        <v>12</v>
      </c>
      <c r="B425" s="24">
        <v>1</v>
      </c>
      <c r="C425" s="28"/>
      <c r="D425" s="26"/>
      <c r="E425" s="47">
        <f t="shared" ref="E425:K425" si="89">SUM(E424)</f>
        <v>113500</v>
      </c>
      <c r="F425" s="47">
        <f t="shared" si="89"/>
        <v>3257.45</v>
      </c>
      <c r="G425" s="47">
        <f>SUM(G424)</f>
        <v>15280.91</v>
      </c>
      <c r="H425" s="47">
        <f t="shared" si="89"/>
        <v>3450.4</v>
      </c>
      <c r="I425" s="47">
        <f t="shared" si="89"/>
        <v>25</v>
      </c>
      <c r="J425" s="47">
        <f t="shared" si="89"/>
        <v>22013.759999999998</v>
      </c>
      <c r="K425" s="47">
        <f t="shared" si="89"/>
        <v>91486.24</v>
      </c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  <c r="IY425" s="11"/>
      <c r="IZ425" s="11"/>
      <c r="JA425" s="11"/>
      <c r="JB425" s="11"/>
      <c r="JC425" s="11"/>
      <c r="JD425" s="11"/>
      <c r="JE425" s="11"/>
      <c r="JF425" s="11"/>
      <c r="JG425" s="11"/>
      <c r="JH425" s="11"/>
      <c r="JI425" s="11"/>
      <c r="JJ425" s="11"/>
      <c r="JK425" s="11"/>
      <c r="JL425" s="11"/>
      <c r="JM425" s="11"/>
      <c r="JN425" s="11"/>
      <c r="JO425" s="11"/>
      <c r="JP425" s="11"/>
      <c r="JQ425" s="11"/>
      <c r="JR425" s="11"/>
      <c r="JS425" s="11"/>
      <c r="JT425" s="11"/>
      <c r="JU425" s="11"/>
      <c r="JV425" s="11"/>
    </row>
    <row r="426" spans="1:282" s="29" customFormat="1" x14ac:dyDescent="0.25">
      <c r="A426"/>
      <c r="B426"/>
      <c r="C426" s="13"/>
      <c r="D426"/>
      <c r="E426" s="40"/>
      <c r="F426" s="40"/>
      <c r="G426" s="40"/>
      <c r="H426" s="40"/>
      <c r="I426" s="40"/>
      <c r="J426" s="40"/>
      <c r="K426" s="4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  <c r="IS426" s="10"/>
      <c r="IT426" s="10"/>
      <c r="IU426" s="10"/>
      <c r="IV426" s="10"/>
      <c r="IW426" s="10"/>
      <c r="IX426" s="10"/>
      <c r="IY426" s="10"/>
      <c r="IZ426" s="10"/>
      <c r="JA426" s="10"/>
      <c r="JB426" s="10"/>
      <c r="JC426" s="10"/>
      <c r="JD426" s="10"/>
      <c r="JE426" s="10"/>
      <c r="JF426" s="10"/>
      <c r="JG426" s="10"/>
      <c r="JH426" s="10"/>
      <c r="JI426" s="10"/>
      <c r="JJ426" s="10"/>
      <c r="JK426" s="10"/>
      <c r="JL426" s="10"/>
      <c r="JM426" s="10"/>
      <c r="JN426" s="10"/>
      <c r="JO426" s="10"/>
      <c r="JP426" s="10"/>
      <c r="JQ426" s="10"/>
      <c r="JR426" s="10"/>
      <c r="JS426" s="10"/>
      <c r="JT426" s="10"/>
      <c r="JU426" s="10"/>
      <c r="JV426" s="10"/>
    </row>
    <row r="427" spans="1:282" x14ac:dyDescent="0.25">
      <c r="A427" s="10" t="s">
        <v>381</v>
      </c>
      <c r="B427" s="10"/>
      <c r="C427" s="15"/>
      <c r="D427" s="10"/>
      <c r="E427" s="51"/>
      <c r="F427" s="51"/>
      <c r="G427" s="51"/>
      <c r="H427" s="51"/>
      <c r="I427" s="51"/>
      <c r="J427" s="51"/>
      <c r="K427" s="5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  <c r="IY427" s="11"/>
      <c r="IZ427" s="11"/>
      <c r="JA427" s="11"/>
      <c r="JB427" s="11"/>
      <c r="JC427" s="11"/>
      <c r="JD427" s="11"/>
      <c r="JE427" s="11"/>
      <c r="JF427" s="11"/>
      <c r="JG427" s="11"/>
      <c r="JH427" s="11"/>
      <c r="JI427" s="11"/>
      <c r="JJ427" s="11"/>
      <c r="JK427" s="11"/>
      <c r="JL427" s="11"/>
      <c r="JM427" s="11"/>
      <c r="JN427" s="11"/>
      <c r="JO427" s="11"/>
      <c r="JP427" s="11"/>
      <c r="JQ427" s="11"/>
      <c r="JR427" s="11"/>
      <c r="JS427" s="11"/>
      <c r="JT427" s="11"/>
      <c r="JU427" s="11"/>
      <c r="JV427" s="11"/>
    </row>
    <row r="428" spans="1:282" s="24" customFormat="1" x14ac:dyDescent="0.25">
      <c r="A428" t="s">
        <v>230</v>
      </c>
      <c r="B428" t="s">
        <v>205</v>
      </c>
      <c r="C428" s="13" t="s">
        <v>305</v>
      </c>
      <c r="D428" t="s">
        <v>203</v>
      </c>
      <c r="E428" s="40">
        <v>25200</v>
      </c>
      <c r="F428" s="40">
        <f>E428*0.0287</f>
        <v>723.24</v>
      </c>
      <c r="G428" s="40">
        <v>0</v>
      </c>
      <c r="H428" s="40">
        <f>E428*0.0304</f>
        <v>766.08</v>
      </c>
      <c r="I428" s="40">
        <v>175</v>
      </c>
      <c r="J428" s="40">
        <f>+F428+G428+H428+I428</f>
        <v>1664.32</v>
      </c>
      <c r="K428" s="40">
        <f>+E428-J428</f>
        <v>23535.68</v>
      </c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  <c r="IS428" s="10"/>
      <c r="IT428" s="10"/>
      <c r="IU428" s="10"/>
      <c r="IV428" s="10"/>
      <c r="IW428" s="10"/>
      <c r="IX428" s="10"/>
      <c r="IY428" s="10"/>
      <c r="IZ428" s="10"/>
      <c r="JA428" s="10"/>
      <c r="JB428" s="10"/>
      <c r="JC428" s="10"/>
      <c r="JD428" s="10"/>
      <c r="JE428" s="10"/>
      <c r="JF428" s="10"/>
      <c r="JG428" s="10"/>
      <c r="JH428" s="10"/>
      <c r="JI428" s="10"/>
      <c r="JJ428" s="10"/>
      <c r="JK428" s="10"/>
      <c r="JL428" s="10"/>
      <c r="JM428" s="10"/>
      <c r="JN428" s="10"/>
      <c r="JO428" s="10"/>
      <c r="JP428" s="10"/>
      <c r="JQ428" s="10"/>
      <c r="JR428" s="10"/>
      <c r="JS428" s="10"/>
      <c r="JT428" s="10"/>
      <c r="JU428" s="10"/>
      <c r="JV428" s="10"/>
    </row>
    <row r="429" spans="1:282" s="10" customFormat="1" x14ac:dyDescent="0.25">
      <c r="A429" s="24"/>
      <c r="B429" s="24">
        <v>1</v>
      </c>
      <c r="C429" s="25"/>
      <c r="D429" s="24"/>
      <c r="E429" s="47">
        <f t="shared" ref="E429:K429" si="90">SUM(E428)</f>
        <v>25200</v>
      </c>
      <c r="F429" s="47">
        <f t="shared" si="90"/>
        <v>723.24</v>
      </c>
      <c r="G429" s="47">
        <f>SUM(G428)</f>
        <v>0</v>
      </c>
      <c r="H429" s="47">
        <f t="shared" si="90"/>
        <v>766.08</v>
      </c>
      <c r="I429" s="47">
        <f t="shared" si="90"/>
        <v>175</v>
      </c>
      <c r="J429" s="47">
        <f t="shared" si="90"/>
        <v>1664.32</v>
      </c>
      <c r="K429" s="47">
        <f t="shared" si="90"/>
        <v>23535.68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</row>
    <row r="430" spans="1:282" s="10" customFormat="1" x14ac:dyDescent="0.25">
      <c r="C430" s="15"/>
      <c r="E430" s="51"/>
      <c r="F430" s="51"/>
      <c r="G430" s="51"/>
      <c r="H430" s="51"/>
      <c r="I430" s="51"/>
      <c r="J430" s="51"/>
      <c r="K430" s="5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</row>
    <row r="431" spans="1:282" s="1" customFormat="1" x14ac:dyDescent="0.25">
      <c r="A431" s="34" t="s">
        <v>352</v>
      </c>
      <c r="B431" s="34"/>
      <c r="C431" s="35"/>
      <c r="D431" s="34"/>
      <c r="E431" s="58"/>
      <c r="F431" s="58"/>
      <c r="G431" s="58"/>
      <c r="H431" s="58"/>
      <c r="I431" s="58"/>
      <c r="J431" s="58"/>
      <c r="K431" s="58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  <c r="IS431" s="10"/>
      <c r="IT431" s="10"/>
      <c r="IU431" s="10"/>
      <c r="IV431" s="10"/>
      <c r="IW431" s="10"/>
      <c r="IX431" s="10"/>
      <c r="IY431" s="10"/>
      <c r="IZ431" s="10"/>
      <c r="JA431" s="10"/>
      <c r="JB431" s="10"/>
      <c r="JC431" s="10"/>
      <c r="JD431" s="10"/>
      <c r="JE431" s="10"/>
      <c r="JF431" s="10"/>
      <c r="JG431" s="10"/>
      <c r="JH431" s="10"/>
      <c r="JI431" s="10"/>
      <c r="JJ431" s="10"/>
      <c r="JK431" s="10"/>
      <c r="JL431" s="10"/>
      <c r="JM431" s="10"/>
      <c r="JN431" s="10"/>
      <c r="JO431" s="10"/>
      <c r="JP431" s="10"/>
      <c r="JQ431" s="10"/>
      <c r="JR431" s="10"/>
      <c r="JS431" s="10"/>
      <c r="JT431" s="10"/>
      <c r="JU431" s="10"/>
      <c r="JV431" s="10"/>
    </row>
    <row r="432" spans="1:282" s="1" customFormat="1" x14ac:dyDescent="0.25">
      <c r="A432" s="12" t="s">
        <v>353</v>
      </c>
      <c r="B432" s="12" t="s">
        <v>205</v>
      </c>
      <c r="C432" s="31" t="s">
        <v>305</v>
      </c>
      <c r="D432" s="12" t="s">
        <v>203</v>
      </c>
      <c r="E432" s="59">
        <v>32000</v>
      </c>
      <c r="F432" s="59">
        <v>918.4</v>
      </c>
      <c r="G432" s="59">
        <v>0</v>
      </c>
      <c r="H432" s="59">
        <v>972.8</v>
      </c>
      <c r="I432" s="61">
        <v>1908.33</v>
      </c>
      <c r="J432" s="61">
        <v>3799.53</v>
      </c>
      <c r="K432" s="61">
        <v>28200.47</v>
      </c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0"/>
      <c r="IT432" s="10"/>
      <c r="IU432" s="10"/>
      <c r="IV432" s="10"/>
      <c r="IW432" s="10"/>
      <c r="IX432" s="10"/>
      <c r="IY432" s="10"/>
      <c r="IZ432" s="10"/>
      <c r="JA432" s="10"/>
      <c r="JB432" s="10"/>
      <c r="JC432" s="10"/>
      <c r="JD432" s="10"/>
      <c r="JE432" s="10"/>
      <c r="JF432" s="10"/>
      <c r="JG432" s="10"/>
      <c r="JH432" s="10"/>
      <c r="JI432" s="10"/>
      <c r="JJ432" s="10"/>
      <c r="JK432" s="10"/>
      <c r="JL432" s="10"/>
      <c r="JM432" s="10"/>
      <c r="JN432" s="10"/>
      <c r="JO432" s="10"/>
      <c r="JP432" s="10"/>
      <c r="JQ432" s="10"/>
      <c r="JR432" s="10"/>
      <c r="JS432" s="10"/>
      <c r="JT432" s="10"/>
      <c r="JU432" s="10"/>
      <c r="JV432" s="10"/>
    </row>
    <row r="433" spans="1:282" s="1" customFormat="1" x14ac:dyDescent="0.25">
      <c r="A433" s="12" t="s">
        <v>134</v>
      </c>
      <c r="B433" s="12" t="s">
        <v>354</v>
      </c>
      <c r="C433" s="31" t="s">
        <v>305</v>
      </c>
      <c r="D433" s="12" t="s">
        <v>202</v>
      </c>
      <c r="E433" s="59">
        <v>45000</v>
      </c>
      <c r="F433" s="59">
        <v>1291.5</v>
      </c>
      <c r="G433" s="59">
        <v>1148.33</v>
      </c>
      <c r="H433" s="59">
        <v>1368</v>
      </c>
      <c r="I433" s="61">
        <v>5060.6499999999996</v>
      </c>
      <c r="J433" s="61">
        <v>8868.48</v>
      </c>
      <c r="K433" s="61">
        <v>36131.519999999997</v>
      </c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  <c r="IS433" s="10"/>
      <c r="IT433" s="10"/>
      <c r="IU433" s="10"/>
      <c r="IV433" s="10"/>
      <c r="IW433" s="10"/>
      <c r="IX433" s="10"/>
      <c r="IY433" s="10"/>
      <c r="IZ433" s="10"/>
      <c r="JA433" s="10"/>
      <c r="JB433" s="10"/>
      <c r="JC433" s="10"/>
      <c r="JD433" s="10"/>
      <c r="JE433" s="10"/>
      <c r="JF433" s="10"/>
      <c r="JG433" s="10"/>
      <c r="JH433" s="10"/>
      <c r="JI433" s="10"/>
      <c r="JJ433" s="10"/>
      <c r="JK433" s="10"/>
      <c r="JL433" s="10"/>
      <c r="JM433" s="10"/>
      <c r="JN433" s="10"/>
      <c r="JO433" s="10"/>
      <c r="JP433" s="10"/>
      <c r="JQ433" s="10"/>
      <c r="JR433" s="10"/>
      <c r="JS433" s="10"/>
      <c r="JT433" s="10"/>
      <c r="JU433" s="10"/>
      <c r="JV433" s="10"/>
    </row>
    <row r="434" spans="1:282" x14ac:dyDescent="0.25">
      <c r="A434" s="12" t="s">
        <v>369</v>
      </c>
      <c r="B434" s="12" t="s">
        <v>16</v>
      </c>
      <c r="C434" s="31" t="s">
        <v>305</v>
      </c>
      <c r="D434" s="12" t="s">
        <v>202</v>
      </c>
      <c r="E434" s="59">
        <v>123500</v>
      </c>
      <c r="F434" s="59">
        <v>3544.45</v>
      </c>
      <c r="G434" s="59">
        <v>17633.16</v>
      </c>
      <c r="H434" s="59">
        <v>3754.4</v>
      </c>
      <c r="I434" s="61">
        <v>25</v>
      </c>
      <c r="J434" s="61">
        <v>24957.01</v>
      </c>
      <c r="K434" s="61">
        <v>98542.99</v>
      </c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  <c r="IR434" s="11"/>
      <c r="IS434" s="11"/>
      <c r="IT434" s="11"/>
      <c r="IU434" s="11"/>
      <c r="IV434" s="11"/>
      <c r="IW434" s="11"/>
      <c r="IX434" s="11"/>
      <c r="IY434" s="11"/>
      <c r="IZ434" s="11"/>
      <c r="JA434" s="11"/>
      <c r="JB434" s="11"/>
      <c r="JC434" s="11"/>
      <c r="JD434" s="11"/>
      <c r="JE434" s="11"/>
      <c r="JF434" s="11"/>
      <c r="JG434" s="11"/>
      <c r="JH434" s="11"/>
      <c r="JI434" s="11"/>
      <c r="JJ434" s="11"/>
      <c r="JK434" s="11"/>
      <c r="JL434" s="11"/>
      <c r="JM434" s="11"/>
      <c r="JN434" s="11"/>
      <c r="JO434" s="11"/>
      <c r="JP434" s="11"/>
      <c r="JQ434" s="11"/>
      <c r="JR434" s="11"/>
      <c r="JS434" s="11"/>
      <c r="JT434" s="11"/>
      <c r="JU434" s="11"/>
      <c r="JV434" s="11"/>
    </row>
    <row r="435" spans="1:282" x14ac:dyDescent="0.25">
      <c r="A435" s="32" t="s">
        <v>12</v>
      </c>
      <c r="B435" s="32">
        <v>3</v>
      </c>
      <c r="C435" s="33"/>
      <c r="D435" s="32"/>
      <c r="E435" s="56">
        <f t="shared" ref="E435:K435" si="91">SUM(E432:E434)</f>
        <v>200500</v>
      </c>
      <c r="F435" s="56">
        <f t="shared" si="91"/>
        <v>5754.35</v>
      </c>
      <c r="G435" s="56">
        <f>SUM(G432:G434)</f>
        <v>18781.490000000002</v>
      </c>
      <c r="H435" s="56">
        <f t="shared" si="91"/>
        <v>6095.2</v>
      </c>
      <c r="I435" s="56">
        <f t="shared" si="91"/>
        <v>6993.98</v>
      </c>
      <c r="J435" s="56">
        <f t="shared" si="91"/>
        <v>37625.019999999997</v>
      </c>
      <c r="K435" s="56">
        <f t="shared" si="91"/>
        <v>162874.98000000001</v>
      </c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  <c r="IR435" s="11"/>
      <c r="IS435" s="11"/>
      <c r="IT435" s="11"/>
      <c r="IU435" s="11"/>
      <c r="IV435" s="11"/>
      <c r="IW435" s="11"/>
      <c r="IX435" s="11"/>
      <c r="IY435" s="11"/>
      <c r="IZ435" s="11"/>
      <c r="JA435" s="11"/>
      <c r="JB435" s="11"/>
      <c r="JC435" s="11"/>
      <c r="JD435" s="11"/>
      <c r="JE435" s="11"/>
      <c r="JF435" s="11"/>
      <c r="JG435" s="11"/>
      <c r="JH435" s="11"/>
      <c r="JI435" s="11"/>
      <c r="JJ435" s="11"/>
      <c r="JK435" s="11"/>
      <c r="JL435" s="11"/>
      <c r="JM435" s="11"/>
      <c r="JN435" s="11"/>
      <c r="JO435" s="11"/>
      <c r="JP435" s="11"/>
      <c r="JQ435" s="11"/>
      <c r="JR435" s="11"/>
      <c r="JS435" s="11"/>
      <c r="JT435" s="11"/>
      <c r="JU435" s="11"/>
      <c r="JV435" s="11"/>
    </row>
    <row r="436" spans="1:282" x14ac:dyDescent="0.25"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  <c r="IO436" s="11"/>
      <c r="IP436" s="11"/>
      <c r="IQ436" s="11"/>
      <c r="IR436" s="11"/>
      <c r="IS436" s="11"/>
      <c r="IT436" s="11"/>
      <c r="IU436" s="11"/>
      <c r="IV436" s="11"/>
      <c r="IW436" s="11"/>
      <c r="IX436" s="11"/>
      <c r="IY436" s="11"/>
      <c r="IZ436" s="11"/>
      <c r="JA436" s="11"/>
      <c r="JB436" s="11"/>
      <c r="JC436" s="11"/>
      <c r="JD436" s="11"/>
      <c r="JE436" s="11"/>
      <c r="JF436" s="11"/>
      <c r="JG436" s="11"/>
      <c r="JH436" s="11"/>
      <c r="JI436" s="11"/>
      <c r="JJ436" s="11"/>
      <c r="JK436" s="11"/>
      <c r="JL436" s="11"/>
      <c r="JM436" s="11"/>
      <c r="JN436" s="11"/>
      <c r="JO436" s="11"/>
      <c r="JP436" s="11"/>
      <c r="JQ436" s="11"/>
      <c r="JR436" s="11"/>
      <c r="JS436" s="11"/>
      <c r="JT436" s="11"/>
      <c r="JU436" s="11"/>
      <c r="JV436" s="11"/>
    </row>
    <row r="437" spans="1:282" x14ac:dyDescent="0.25">
      <c r="A437" s="1" t="s">
        <v>391</v>
      </c>
      <c r="B437" s="1"/>
      <c r="C437" s="16"/>
      <c r="D437" s="1"/>
      <c r="E437" s="49"/>
      <c r="F437" s="49"/>
      <c r="G437" s="49"/>
      <c r="H437" s="49"/>
      <c r="I437" s="49"/>
      <c r="J437" s="49"/>
      <c r="K437" s="49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  <c r="IV437" s="11"/>
      <c r="IW437" s="11"/>
      <c r="IX437" s="11"/>
      <c r="IY437" s="11"/>
      <c r="IZ437" s="11"/>
      <c r="JA437" s="11"/>
      <c r="JB437" s="11"/>
      <c r="JC437" s="11"/>
      <c r="JD437" s="11"/>
      <c r="JE437" s="11"/>
      <c r="JF437" s="11"/>
      <c r="JG437" s="11"/>
      <c r="JH437" s="11"/>
      <c r="JI437" s="11"/>
      <c r="JJ437" s="11"/>
      <c r="JK437" s="11"/>
      <c r="JL437" s="11"/>
      <c r="JM437" s="11"/>
      <c r="JN437" s="11"/>
      <c r="JO437" s="11"/>
      <c r="JP437" s="11"/>
      <c r="JQ437" s="11"/>
      <c r="JR437" s="11"/>
      <c r="JS437" s="11"/>
      <c r="JT437" s="11"/>
      <c r="JU437" s="11"/>
      <c r="JV437" s="11"/>
    </row>
    <row r="438" spans="1:282" s="2" customFormat="1" x14ac:dyDescent="0.25">
      <c r="A438" t="s">
        <v>392</v>
      </c>
      <c r="B438" t="s">
        <v>393</v>
      </c>
      <c r="C438" s="13" t="s">
        <v>305</v>
      </c>
      <c r="D438" t="s">
        <v>203</v>
      </c>
      <c r="E438" s="40">
        <v>76000</v>
      </c>
      <c r="F438" s="40">
        <v>2181.1999999999998</v>
      </c>
      <c r="G438" s="40">
        <v>6497.56</v>
      </c>
      <c r="H438" s="40">
        <v>2310.4</v>
      </c>
      <c r="I438" s="40">
        <v>175</v>
      </c>
      <c r="J438" s="40">
        <v>11164.16</v>
      </c>
      <c r="K438" s="40">
        <f>E438-J438</f>
        <v>64835.839999999997</v>
      </c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  <c r="IU438" s="10"/>
      <c r="IV438" s="10"/>
      <c r="IW438" s="10"/>
      <c r="IX438" s="10"/>
      <c r="IY438" s="10"/>
      <c r="IZ438" s="10"/>
      <c r="JA438" s="10"/>
      <c r="JB438" s="10"/>
      <c r="JC438" s="10"/>
      <c r="JD438" s="10"/>
      <c r="JE438" s="10"/>
      <c r="JF438" s="10"/>
      <c r="JG438" s="10"/>
      <c r="JH438" s="10"/>
      <c r="JI438" s="10"/>
      <c r="JJ438" s="10"/>
      <c r="JK438" s="10"/>
      <c r="JL438" s="10"/>
      <c r="JM438" s="10"/>
      <c r="JN438" s="10"/>
      <c r="JO438" s="10"/>
      <c r="JP438" s="10"/>
      <c r="JQ438" s="10"/>
      <c r="JR438" s="10"/>
      <c r="JS438" s="10"/>
      <c r="JT438" s="10"/>
      <c r="JU438" s="10"/>
      <c r="JV438" s="10"/>
    </row>
    <row r="439" spans="1:282" s="2" customFormat="1" x14ac:dyDescent="0.25">
      <c r="A439" s="24" t="s">
        <v>12</v>
      </c>
      <c r="B439" s="24">
        <v>1</v>
      </c>
      <c r="C439" s="25"/>
      <c r="D439" s="24"/>
      <c r="E439" s="47">
        <f t="shared" ref="E439:K439" si="92">E438</f>
        <v>76000</v>
      </c>
      <c r="F439" s="47">
        <f t="shared" si="92"/>
        <v>2181.1999999999998</v>
      </c>
      <c r="G439" s="47">
        <f>G438</f>
        <v>6497.56</v>
      </c>
      <c r="H439" s="47">
        <f t="shared" si="92"/>
        <v>2310.4</v>
      </c>
      <c r="I439" s="47">
        <f t="shared" si="92"/>
        <v>175</v>
      </c>
      <c r="J439" s="47">
        <f t="shared" si="92"/>
        <v>11164.16</v>
      </c>
      <c r="K439" s="47">
        <f t="shared" si="92"/>
        <v>64835.839999999997</v>
      </c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  <c r="IS439" s="10"/>
      <c r="IT439" s="10"/>
      <c r="IU439" s="10"/>
      <c r="IV439" s="10"/>
      <c r="IW439" s="10"/>
      <c r="IX439" s="10"/>
      <c r="IY439" s="10"/>
      <c r="IZ439" s="10"/>
      <c r="JA439" s="10"/>
      <c r="JB439" s="10"/>
      <c r="JC439" s="10"/>
      <c r="JD439" s="10"/>
      <c r="JE439" s="10"/>
      <c r="JF439" s="10"/>
      <c r="JG439" s="10"/>
      <c r="JH439" s="10"/>
      <c r="JI439" s="10"/>
      <c r="JJ439" s="10"/>
      <c r="JK439" s="10"/>
      <c r="JL439" s="10"/>
      <c r="JM439" s="10"/>
      <c r="JN439" s="10"/>
      <c r="JO439" s="10"/>
      <c r="JP439" s="10"/>
      <c r="JQ439" s="10"/>
      <c r="JR439" s="10"/>
      <c r="JS439" s="10"/>
      <c r="JT439" s="10"/>
      <c r="JU439" s="10"/>
      <c r="JV439" s="10"/>
    </row>
    <row r="440" spans="1:282" s="2" customFormat="1" x14ac:dyDescent="0.25">
      <c r="A440" s="10"/>
      <c r="B440" s="10"/>
      <c r="C440" s="15"/>
      <c r="D440" s="10"/>
      <c r="E440" s="51"/>
      <c r="F440" s="51"/>
      <c r="G440" s="51"/>
      <c r="H440" s="51"/>
      <c r="I440" s="51"/>
      <c r="J440" s="51"/>
      <c r="K440" s="5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  <c r="IU440" s="10"/>
      <c r="IV440" s="10"/>
      <c r="IW440" s="10"/>
      <c r="IX440" s="10"/>
      <c r="IY440" s="10"/>
      <c r="IZ440" s="10"/>
      <c r="JA440" s="10"/>
      <c r="JB440" s="10"/>
      <c r="JC440" s="10"/>
      <c r="JD440" s="10"/>
      <c r="JE440" s="10"/>
      <c r="JF440" s="10"/>
      <c r="JG440" s="10"/>
      <c r="JH440" s="10"/>
      <c r="JI440" s="10"/>
      <c r="JJ440" s="10"/>
      <c r="JK440" s="10"/>
      <c r="JL440" s="10"/>
      <c r="JM440" s="10"/>
      <c r="JN440" s="10"/>
      <c r="JO440" s="10"/>
      <c r="JP440" s="10"/>
      <c r="JQ440" s="10"/>
      <c r="JR440" s="10"/>
      <c r="JS440" s="10"/>
      <c r="JT440" s="10"/>
      <c r="JU440" s="10"/>
      <c r="JV440" s="10"/>
    </row>
    <row r="441" spans="1:282" s="2" customFormat="1" x14ac:dyDescent="0.25">
      <c r="A441" s="4" t="s">
        <v>322</v>
      </c>
      <c r="B441" s="4"/>
      <c r="C441" s="16"/>
      <c r="D441" s="4"/>
      <c r="E441" s="52"/>
      <c r="F441" s="52"/>
      <c r="G441" s="52"/>
      <c r="H441" s="52"/>
      <c r="I441" s="52"/>
      <c r="J441" s="52"/>
      <c r="K441" s="52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  <c r="IU441" s="10"/>
      <c r="IV441" s="10"/>
      <c r="IW441" s="10"/>
      <c r="IX441" s="10"/>
      <c r="IY441" s="10"/>
      <c r="IZ441" s="10"/>
      <c r="JA441" s="10"/>
      <c r="JB441" s="10"/>
      <c r="JC441" s="10"/>
      <c r="JD441" s="10"/>
      <c r="JE441" s="10"/>
      <c r="JF441" s="10"/>
      <c r="JG441" s="10"/>
      <c r="JH441" s="10"/>
      <c r="JI441" s="10"/>
      <c r="JJ441" s="10"/>
      <c r="JK441" s="10"/>
      <c r="JL441" s="10"/>
      <c r="JM441" s="10"/>
      <c r="JN441" s="10"/>
      <c r="JO441" s="10"/>
      <c r="JP441" s="10"/>
      <c r="JQ441" s="10"/>
      <c r="JR441" s="10"/>
      <c r="JS441" s="10"/>
      <c r="JT441" s="10"/>
      <c r="JU441" s="10"/>
      <c r="JV441" s="10"/>
    </row>
    <row r="442" spans="1:282" x14ac:dyDescent="0.25">
      <c r="A442" t="s">
        <v>323</v>
      </c>
      <c r="B442" t="s">
        <v>19</v>
      </c>
      <c r="C442" s="13" t="s">
        <v>305</v>
      </c>
      <c r="D442" t="s">
        <v>202</v>
      </c>
      <c r="E442" s="40">
        <v>36000</v>
      </c>
      <c r="F442" s="40">
        <v>1033.2</v>
      </c>
      <c r="G442" s="40">
        <v>0</v>
      </c>
      <c r="H442" s="40">
        <v>1094.4000000000001</v>
      </c>
      <c r="I442" s="40">
        <v>815</v>
      </c>
      <c r="J442" s="40">
        <v>2942.6</v>
      </c>
      <c r="K442" s="40">
        <f>E442-J442</f>
        <v>33057.4</v>
      </c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IR442" s="11"/>
      <c r="IS442" s="11"/>
      <c r="IT442" s="11"/>
      <c r="IU442" s="11"/>
      <c r="IV442" s="11"/>
      <c r="IW442" s="11"/>
      <c r="IX442" s="11"/>
      <c r="IY442" s="11"/>
      <c r="IZ442" s="11"/>
      <c r="JA442" s="11"/>
      <c r="JB442" s="11"/>
      <c r="JC442" s="11"/>
      <c r="JD442" s="11"/>
      <c r="JE442" s="11"/>
      <c r="JF442" s="11"/>
      <c r="JG442" s="11"/>
      <c r="JH442" s="11"/>
      <c r="JI442" s="11"/>
      <c r="JJ442" s="11"/>
      <c r="JK442" s="11"/>
      <c r="JL442" s="11"/>
      <c r="JM442" s="11"/>
      <c r="JN442" s="11"/>
      <c r="JO442" s="11"/>
      <c r="JP442" s="11"/>
      <c r="JQ442" s="11"/>
      <c r="JR442" s="11"/>
      <c r="JS442" s="11"/>
      <c r="JT442" s="11"/>
      <c r="JU442" s="11"/>
      <c r="JV442" s="11"/>
    </row>
    <row r="443" spans="1:282" x14ac:dyDescent="0.25">
      <c r="A443" t="s">
        <v>138</v>
      </c>
      <c r="B443" t="s">
        <v>397</v>
      </c>
      <c r="C443" s="13" t="s">
        <v>305</v>
      </c>
      <c r="D443" t="s">
        <v>202</v>
      </c>
      <c r="E443" s="40">
        <v>60000</v>
      </c>
      <c r="F443" s="40">
        <f>E443*0.0287</f>
        <v>1722</v>
      </c>
      <c r="G443" s="40">
        <v>3486.68</v>
      </c>
      <c r="H443" s="40">
        <f>E443*0.0304</f>
        <v>1824</v>
      </c>
      <c r="I443" s="40">
        <v>25</v>
      </c>
      <c r="J443" s="40">
        <f>+F443+G443+H443+I443</f>
        <v>7057.68</v>
      </c>
      <c r="K443" s="40">
        <f>E443-J443</f>
        <v>52942.32</v>
      </c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  <c r="IY443" s="11"/>
      <c r="IZ443" s="11"/>
      <c r="JA443" s="11"/>
      <c r="JB443" s="11"/>
      <c r="JC443" s="11"/>
      <c r="JD443" s="11"/>
      <c r="JE443" s="11"/>
      <c r="JF443" s="11"/>
      <c r="JG443" s="11"/>
      <c r="JH443" s="11"/>
      <c r="JI443" s="11"/>
      <c r="JJ443" s="11"/>
      <c r="JK443" s="11"/>
      <c r="JL443" s="11"/>
      <c r="JM443" s="11"/>
      <c r="JN443" s="11"/>
      <c r="JO443" s="11"/>
      <c r="JP443" s="11"/>
      <c r="JQ443" s="11"/>
      <c r="JR443" s="11"/>
      <c r="JS443" s="11"/>
      <c r="JT443" s="11"/>
      <c r="JU443" s="11"/>
      <c r="JV443" s="11"/>
    </row>
    <row r="444" spans="1:282" s="2" customFormat="1" x14ac:dyDescent="0.25">
      <c r="A444" t="s">
        <v>135</v>
      </c>
      <c r="B444" t="s">
        <v>48</v>
      </c>
      <c r="C444" s="13" t="s">
        <v>305</v>
      </c>
      <c r="D444" t="s">
        <v>203</v>
      </c>
      <c r="E444" s="40">
        <v>10000</v>
      </c>
      <c r="F444" s="40">
        <f>E444*0.0287</f>
        <v>287</v>
      </c>
      <c r="G444" s="40">
        <v>0</v>
      </c>
      <c r="H444" s="40">
        <f>E444*0.0304</f>
        <v>304</v>
      </c>
      <c r="I444" s="40">
        <v>25</v>
      </c>
      <c r="J444" s="40">
        <f>+F444+G444+H444+I444</f>
        <v>616</v>
      </c>
      <c r="K444" s="40">
        <f>E444-J444</f>
        <v>9384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  <c r="IS444" s="10"/>
      <c r="IT444" s="10"/>
      <c r="IU444" s="10"/>
      <c r="IV444" s="10"/>
      <c r="IW444" s="10"/>
      <c r="IX444" s="10"/>
      <c r="IY444" s="10"/>
      <c r="IZ444" s="10"/>
      <c r="JA444" s="10"/>
      <c r="JB444" s="10"/>
      <c r="JC444" s="10"/>
      <c r="JD444" s="10"/>
      <c r="JE444" s="10"/>
      <c r="JF444" s="10"/>
      <c r="JG444" s="10"/>
      <c r="JH444" s="10"/>
      <c r="JI444" s="10"/>
      <c r="JJ444" s="10"/>
      <c r="JK444" s="10"/>
      <c r="JL444" s="10"/>
      <c r="JM444" s="10"/>
      <c r="JN444" s="10"/>
      <c r="JO444" s="10"/>
      <c r="JP444" s="10"/>
      <c r="JQ444" s="10"/>
      <c r="JR444" s="10"/>
      <c r="JS444" s="10"/>
      <c r="JT444" s="10"/>
      <c r="JU444" s="10"/>
      <c r="JV444" s="10"/>
    </row>
    <row r="445" spans="1:282" s="2" customFormat="1" x14ac:dyDescent="0.25">
      <c r="A445" t="s">
        <v>136</v>
      </c>
      <c r="B445" t="s">
        <v>427</v>
      </c>
      <c r="C445" s="13" t="s">
        <v>305</v>
      </c>
      <c r="D445" t="s">
        <v>202</v>
      </c>
      <c r="E445" s="40">
        <v>20900</v>
      </c>
      <c r="F445" s="40">
        <f>E445*0.0287</f>
        <v>599.83000000000004</v>
      </c>
      <c r="G445" s="40">
        <v>0</v>
      </c>
      <c r="H445" s="40">
        <f>E445*0.0304</f>
        <v>635.36</v>
      </c>
      <c r="I445" s="40">
        <v>275</v>
      </c>
      <c r="J445" s="40">
        <v>1510.19</v>
      </c>
      <c r="K445" s="40">
        <f>E445-J445</f>
        <v>19389.810000000001</v>
      </c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  <c r="HR445" s="10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  <c r="IP445" s="10"/>
      <c r="IQ445" s="10"/>
      <c r="IR445" s="10"/>
      <c r="IS445" s="10"/>
      <c r="IT445" s="10"/>
      <c r="IU445" s="10"/>
      <c r="IV445" s="10"/>
      <c r="IW445" s="10"/>
      <c r="IX445" s="10"/>
      <c r="IY445" s="10"/>
      <c r="IZ445" s="10"/>
      <c r="JA445" s="10"/>
      <c r="JB445" s="10"/>
      <c r="JC445" s="10"/>
      <c r="JD445" s="10"/>
      <c r="JE445" s="10"/>
      <c r="JF445" s="10"/>
      <c r="JG445" s="10"/>
      <c r="JH445" s="10"/>
      <c r="JI445" s="10"/>
      <c r="JJ445" s="10"/>
      <c r="JK445" s="10"/>
      <c r="JL445" s="10"/>
      <c r="JM445" s="10"/>
      <c r="JN445" s="10"/>
      <c r="JO445" s="10"/>
      <c r="JP445" s="10"/>
      <c r="JQ445" s="10"/>
      <c r="JR445" s="10"/>
      <c r="JS445" s="10"/>
      <c r="JT445" s="10"/>
      <c r="JU445" s="10"/>
      <c r="JV445" s="10"/>
    </row>
    <row r="446" spans="1:282" s="2" customFormat="1" x14ac:dyDescent="0.25">
      <c r="A446" t="s">
        <v>386</v>
      </c>
      <c r="B446" t="s">
        <v>60</v>
      </c>
      <c r="C446" s="13" t="s">
        <v>306</v>
      </c>
      <c r="D446" t="s">
        <v>202</v>
      </c>
      <c r="E446" s="40">
        <v>10000</v>
      </c>
      <c r="F446" s="40">
        <f>E446*0.0287</f>
        <v>287</v>
      </c>
      <c r="G446" s="40">
        <v>0</v>
      </c>
      <c r="H446" s="40">
        <f>E446*0.0304</f>
        <v>304</v>
      </c>
      <c r="I446" s="40">
        <v>175</v>
      </c>
      <c r="J446" s="40">
        <f>+F446+G446+H446+I446</f>
        <v>766</v>
      </c>
      <c r="K446" s="40">
        <f t="shared" ref="K446" si="93">E446-J446</f>
        <v>9234</v>
      </c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  <c r="IS446" s="10"/>
      <c r="IT446" s="10"/>
      <c r="IU446" s="10"/>
      <c r="IV446" s="10"/>
      <c r="IW446" s="10"/>
      <c r="IX446" s="10"/>
      <c r="IY446" s="10"/>
      <c r="IZ446" s="10"/>
      <c r="JA446" s="10"/>
      <c r="JB446" s="10"/>
      <c r="JC446" s="10"/>
      <c r="JD446" s="10"/>
      <c r="JE446" s="10"/>
      <c r="JF446" s="10"/>
      <c r="JG446" s="10"/>
      <c r="JH446" s="10"/>
      <c r="JI446" s="10"/>
      <c r="JJ446" s="10"/>
      <c r="JK446" s="10"/>
      <c r="JL446" s="10"/>
      <c r="JM446" s="10"/>
      <c r="JN446" s="10"/>
      <c r="JO446" s="10"/>
      <c r="JP446" s="10"/>
      <c r="JQ446" s="10"/>
      <c r="JR446" s="10"/>
      <c r="JS446" s="10"/>
      <c r="JT446" s="10"/>
      <c r="JU446" s="10"/>
      <c r="JV446" s="10"/>
    </row>
    <row r="447" spans="1:282" x14ac:dyDescent="0.25">
      <c r="A447" s="2" t="s">
        <v>12</v>
      </c>
      <c r="B447" s="2">
        <v>5</v>
      </c>
      <c r="C447" s="14"/>
      <c r="D447" s="2"/>
      <c r="E447" s="48">
        <f t="shared" ref="E447:K447" si="94">SUM(E442:E446)</f>
        <v>136900</v>
      </c>
      <c r="F447" s="48">
        <f t="shared" si="94"/>
        <v>3929.03</v>
      </c>
      <c r="G447" s="48">
        <f>SUM(G442:G446)</f>
        <v>3486.68</v>
      </c>
      <c r="H447" s="48">
        <f t="shared" si="94"/>
        <v>4161.76</v>
      </c>
      <c r="I447" s="48">
        <f t="shared" si="94"/>
        <v>1315</v>
      </c>
      <c r="J447" s="48">
        <f t="shared" si="94"/>
        <v>12892.47</v>
      </c>
      <c r="K447" s="48">
        <f t="shared" si="94"/>
        <v>124007.53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  <c r="IT447" s="11"/>
      <c r="IU447" s="11"/>
      <c r="IV447" s="11"/>
      <c r="IW447" s="11"/>
      <c r="IX447" s="11"/>
      <c r="IY447" s="11"/>
      <c r="IZ447" s="11"/>
      <c r="JA447" s="11"/>
      <c r="JB447" s="11"/>
      <c r="JC447" s="11"/>
      <c r="JD447" s="11"/>
      <c r="JE447" s="11"/>
      <c r="JF447" s="11"/>
      <c r="JG447" s="11"/>
      <c r="JH447" s="11"/>
      <c r="JI447" s="11"/>
      <c r="JJ447" s="11"/>
      <c r="JK447" s="11"/>
      <c r="JL447" s="11"/>
      <c r="JM447" s="11"/>
      <c r="JN447" s="11"/>
      <c r="JO447" s="11"/>
      <c r="JP447" s="11"/>
      <c r="JQ447" s="11"/>
      <c r="JR447" s="11"/>
      <c r="JS447" s="11"/>
      <c r="JT447" s="11"/>
      <c r="JU447" s="11"/>
      <c r="JV447" s="11"/>
    </row>
    <row r="448" spans="1:282" s="10" customFormat="1" x14ac:dyDescent="0.25">
      <c r="C448" s="15"/>
      <c r="E448" s="51"/>
      <c r="F448" s="51"/>
      <c r="G448" s="51"/>
      <c r="H448" s="51"/>
      <c r="I448" s="51"/>
      <c r="J448" s="51"/>
      <c r="K448" s="5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</row>
    <row r="449" spans="1:282" x14ac:dyDescent="0.25">
      <c r="A449" s="1" t="s">
        <v>345</v>
      </c>
      <c r="B449" s="1"/>
      <c r="C449" s="16"/>
      <c r="D449" s="1"/>
      <c r="E449" s="49"/>
      <c r="F449" s="49"/>
      <c r="G449" s="49"/>
      <c r="H449" s="49"/>
      <c r="I449" s="49"/>
      <c r="J449" s="49"/>
      <c r="K449" s="49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1"/>
      <c r="IO449" s="11"/>
      <c r="IP449" s="11"/>
      <c r="IQ449" s="11"/>
      <c r="IR449" s="11"/>
      <c r="IS449" s="11"/>
      <c r="IT449" s="11"/>
      <c r="IU449" s="11"/>
      <c r="IV449" s="11"/>
      <c r="IW449" s="11"/>
      <c r="IX449" s="11"/>
      <c r="IY449" s="11"/>
      <c r="IZ449" s="11"/>
      <c r="JA449" s="11"/>
      <c r="JB449" s="11"/>
      <c r="JC449" s="11"/>
      <c r="JD449" s="11"/>
      <c r="JE449" s="11"/>
      <c r="JF449" s="11"/>
      <c r="JG449" s="11"/>
      <c r="JH449" s="11"/>
      <c r="JI449" s="11"/>
      <c r="JJ449" s="11"/>
      <c r="JK449" s="11"/>
      <c r="JL449" s="11"/>
      <c r="JM449" s="11"/>
      <c r="JN449" s="11"/>
      <c r="JO449" s="11"/>
      <c r="JP449" s="11"/>
      <c r="JQ449" s="11"/>
      <c r="JR449" s="11"/>
      <c r="JS449" s="11"/>
      <c r="JT449" s="11"/>
      <c r="JU449" s="11"/>
      <c r="JV449" s="11"/>
    </row>
    <row r="450" spans="1:282" s="12" customFormat="1" x14ac:dyDescent="0.25">
      <c r="A450" t="s">
        <v>346</v>
      </c>
      <c r="B450" t="s">
        <v>347</v>
      </c>
      <c r="C450" s="13" t="s">
        <v>305</v>
      </c>
      <c r="D450" t="s">
        <v>203</v>
      </c>
      <c r="E450" s="40">
        <v>45000</v>
      </c>
      <c r="F450" s="40">
        <v>1291.5</v>
      </c>
      <c r="G450" s="40">
        <v>1148.33</v>
      </c>
      <c r="H450" s="40">
        <v>1368</v>
      </c>
      <c r="I450" s="40">
        <v>125</v>
      </c>
      <c r="J450" s="40">
        <v>3932.83</v>
      </c>
      <c r="K450" s="40">
        <f t="shared" ref="K450:K454" si="95">E450-J450</f>
        <v>41067.17</v>
      </c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  <c r="IM450" s="18"/>
      <c r="IN450" s="18"/>
      <c r="IO450" s="18"/>
      <c r="IP450" s="18"/>
      <c r="IQ450" s="18"/>
      <c r="IR450" s="18"/>
      <c r="IS450" s="18"/>
      <c r="IT450" s="18"/>
      <c r="IU450" s="18"/>
      <c r="IV450" s="18"/>
      <c r="IW450" s="18"/>
      <c r="IX450" s="18"/>
      <c r="IY450" s="18"/>
      <c r="IZ450" s="18"/>
      <c r="JA450" s="18"/>
      <c r="JB450" s="18"/>
      <c r="JC450" s="18"/>
      <c r="JD450" s="18"/>
      <c r="JE450" s="18"/>
      <c r="JF450" s="18"/>
      <c r="JG450" s="18"/>
      <c r="JH450" s="18"/>
      <c r="JI450" s="18"/>
      <c r="JJ450" s="18"/>
      <c r="JK450" s="18"/>
      <c r="JL450" s="18"/>
      <c r="JM450" s="18"/>
      <c r="JN450" s="18"/>
      <c r="JO450" s="18"/>
      <c r="JP450" s="18"/>
      <c r="JQ450" s="18"/>
      <c r="JR450" s="18"/>
      <c r="JS450" s="18"/>
      <c r="JT450" s="18"/>
      <c r="JU450" s="18"/>
      <c r="JV450" s="18"/>
    </row>
    <row r="451" spans="1:282" x14ac:dyDescent="0.25">
      <c r="A451" t="s">
        <v>348</v>
      </c>
      <c r="B451" t="s">
        <v>349</v>
      </c>
      <c r="C451" s="13" t="s">
        <v>305</v>
      </c>
      <c r="D451" t="s">
        <v>203</v>
      </c>
      <c r="E451" s="40">
        <v>32000</v>
      </c>
      <c r="F451" s="40">
        <v>918.4</v>
      </c>
      <c r="G451" s="40">
        <v>0</v>
      </c>
      <c r="H451" s="40">
        <v>972.8</v>
      </c>
      <c r="I451" s="40">
        <v>1752.45</v>
      </c>
      <c r="J451" s="40">
        <v>3643.65</v>
      </c>
      <c r="K451" s="40">
        <f t="shared" si="95"/>
        <v>28356.35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IR451" s="11"/>
      <c r="IS451" s="11"/>
      <c r="IT451" s="11"/>
      <c r="IU451" s="11"/>
      <c r="IV451" s="11"/>
      <c r="IW451" s="11"/>
      <c r="IX451" s="11"/>
      <c r="IY451" s="11"/>
      <c r="IZ451" s="11"/>
      <c r="JA451" s="11"/>
      <c r="JB451" s="11"/>
      <c r="JC451" s="11"/>
      <c r="JD451" s="11"/>
      <c r="JE451" s="11"/>
      <c r="JF451" s="11"/>
      <c r="JG451" s="11"/>
      <c r="JH451" s="11"/>
      <c r="JI451" s="11"/>
      <c r="JJ451" s="11"/>
      <c r="JK451" s="11"/>
      <c r="JL451" s="11"/>
      <c r="JM451" s="11"/>
      <c r="JN451" s="11"/>
      <c r="JO451" s="11"/>
      <c r="JP451" s="11"/>
      <c r="JQ451" s="11"/>
      <c r="JR451" s="11"/>
      <c r="JS451" s="11"/>
      <c r="JT451" s="11"/>
      <c r="JU451" s="11"/>
      <c r="JV451" s="11"/>
    </row>
    <row r="452" spans="1:282" x14ac:dyDescent="0.25">
      <c r="A452" t="s">
        <v>350</v>
      </c>
      <c r="B452" t="s">
        <v>349</v>
      </c>
      <c r="C452" s="13" t="s">
        <v>306</v>
      </c>
      <c r="D452" t="s">
        <v>202</v>
      </c>
      <c r="E452" s="40">
        <v>31500</v>
      </c>
      <c r="F452" s="40">
        <v>904.05</v>
      </c>
      <c r="G452" s="40">
        <v>0</v>
      </c>
      <c r="H452" s="40">
        <v>957.6</v>
      </c>
      <c r="I452" s="40">
        <v>275</v>
      </c>
      <c r="J452" s="40">
        <v>2136.65</v>
      </c>
      <c r="K452" s="40">
        <f t="shared" si="95"/>
        <v>29363.35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IR452" s="11"/>
      <c r="IS452" s="11"/>
      <c r="IT452" s="11"/>
      <c r="IU452" s="11"/>
      <c r="IV452" s="11"/>
      <c r="IW452" s="11"/>
      <c r="IX452" s="11"/>
      <c r="IY452" s="11"/>
      <c r="IZ452" s="11"/>
      <c r="JA452" s="11"/>
      <c r="JB452" s="11"/>
      <c r="JC452" s="11"/>
      <c r="JD452" s="11"/>
      <c r="JE452" s="11"/>
      <c r="JF452" s="11"/>
      <c r="JG452" s="11"/>
      <c r="JH452" s="11"/>
      <c r="JI452" s="11"/>
      <c r="JJ452" s="11"/>
      <c r="JK452" s="11"/>
      <c r="JL452" s="11"/>
      <c r="JM452" s="11"/>
      <c r="JN452" s="11"/>
      <c r="JO452" s="11"/>
      <c r="JP452" s="11"/>
      <c r="JQ452" s="11"/>
      <c r="JR452" s="11"/>
      <c r="JS452" s="11"/>
      <c r="JT452" s="11"/>
      <c r="JU452" s="11"/>
      <c r="JV452" s="11"/>
    </row>
    <row r="453" spans="1:282" s="32" customFormat="1" x14ac:dyDescent="0.25">
      <c r="A453" t="s">
        <v>351</v>
      </c>
      <c r="B453" t="s">
        <v>95</v>
      </c>
      <c r="C453" s="13" t="s">
        <v>305</v>
      </c>
      <c r="D453" t="s">
        <v>202</v>
      </c>
      <c r="E453" s="40">
        <v>41000</v>
      </c>
      <c r="F453" s="40">
        <v>1176.7</v>
      </c>
      <c r="G453" s="40">
        <v>583.79</v>
      </c>
      <c r="H453" s="40">
        <v>1246.4000000000001</v>
      </c>
      <c r="I453" s="40">
        <v>1320</v>
      </c>
      <c r="J453" s="40">
        <v>4326.8900000000003</v>
      </c>
      <c r="K453" s="40">
        <f t="shared" si="95"/>
        <v>36673.11</v>
      </c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  <c r="IR453" s="44"/>
      <c r="IS453" s="44"/>
      <c r="IT453" s="44"/>
      <c r="IU453" s="44"/>
      <c r="IV453" s="44"/>
      <c r="IW453" s="44"/>
      <c r="IX453" s="44"/>
      <c r="IY453" s="44"/>
      <c r="IZ453" s="44"/>
      <c r="JA453" s="44"/>
      <c r="JB453" s="44"/>
      <c r="JC453" s="44"/>
      <c r="JD453" s="44"/>
      <c r="JE453" s="44"/>
      <c r="JF453" s="44"/>
      <c r="JG453" s="44"/>
      <c r="JH453" s="44"/>
      <c r="JI453" s="44"/>
      <c r="JJ453" s="44"/>
      <c r="JK453" s="44"/>
      <c r="JL453" s="44"/>
      <c r="JM453" s="44"/>
      <c r="JN453" s="44"/>
      <c r="JO453" s="44"/>
      <c r="JP453" s="44"/>
      <c r="JQ453" s="44"/>
      <c r="JR453" s="44"/>
      <c r="JS453" s="44"/>
      <c r="JT453" s="44"/>
      <c r="JU453" s="44"/>
      <c r="JV453" s="44"/>
    </row>
    <row r="454" spans="1:282" x14ac:dyDescent="0.25">
      <c r="A454" t="s">
        <v>79</v>
      </c>
      <c r="B454" t="s">
        <v>90</v>
      </c>
      <c r="C454" s="13" t="s">
        <v>306</v>
      </c>
      <c r="D454" t="s">
        <v>203</v>
      </c>
      <c r="E454" s="40">
        <v>60000</v>
      </c>
      <c r="F454" s="40">
        <f>E454*0.0287</f>
        <v>1722</v>
      </c>
      <c r="G454" s="40">
        <v>3486.68</v>
      </c>
      <c r="H454" s="40">
        <f>E454*0.0304</f>
        <v>1824</v>
      </c>
      <c r="I454" s="40">
        <v>175</v>
      </c>
      <c r="J454" s="40">
        <v>7207.68</v>
      </c>
      <c r="K454" s="40">
        <f t="shared" si="95"/>
        <v>52792.32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  <c r="IV454" s="11"/>
      <c r="IW454" s="11"/>
      <c r="IX454" s="11"/>
      <c r="IY454" s="11"/>
      <c r="IZ454" s="11"/>
      <c r="JA454" s="11"/>
      <c r="JB454" s="11"/>
      <c r="JC454" s="11"/>
      <c r="JD454" s="11"/>
      <c r="JE454" s="11"/>
      <c r="JF454" s="11"/>
      <c r="JG454" s="11"/>
      <c r="JH454" s="11"/>
      <c r="JI454" s="11"/>
      <c r="JJ454" s="11"/>
      <c r="JK454" s="11"/>
      <c r="JL454" s="11"/>
      <c r="JM454" s="11"/>
      <c r="JN454" s="11"/>
      <c r="JO454" s="11"/>
      <c r="JP454" s="11"/>
      <c r="JQ454" s="11"/>
      <c r="JR454" s="11"/>
      <c r="JS454" s="11"/>
      <c r="JT454" s="11"/>
      <c r="JU454" s="11"/>
      <c r="JV454" s="11"/>
    </row>
    <row r="455" spans="1:282" x14ac:dyDescent="0.25">
      <c r="A455" s="32" t="s">
        <v>12</v>
      </c>
      <c r="B455" s="32">
        <v>5</v>
      </c>
      <c r="C455" s="33"/>
      <c r="D455" s="32"/>
      <c r="E455" s="56">
        <f t="shared" ref="E455:K455" si="96">SUM(E450:E454)</f>
        <v>209500</v>
      </c>
      <c r="F455" s="56">
        <f t="shared" si="96"/>
        <v>6012.65</v>
      </c>
      <c r="G455" s="56">
        <f>SUM(G450:G454)</f>
        <v>5218.8</v>
      </c>
      <c r="H455" s="56">
        <f t="shared" si="96"/>
        <v>6368.8</v>
      </c>
      <c r="I455" s="56">
        <f t="shared" si="96"/>
        <v>3647.45</v>
      </c>
      <c r="J455" s="56">
        <f t="shared" si="96"/>
        <v>21247.7</v>
      </c>
      <c r="K455" s="56">
        <f t="shared" si="96"/>
        <v>188252.3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1"/>
      <c r="IO455" s="11"/>
      <c r="IP455" s="11"/>
      <c r="IQ455" s="11"/>
      <c r="IR455" s="11"/>
      <c r="IS455" s="11"/>
      <c r="IT455" s="11"/>
      <c r="IU455" s="11"/>
      <c r="IV455" s="11"/>
      <c r="IW455" s="11"/>
      <c r="IX455" s="11"/>
      <c r="IY455" s="11"/>
      <c r="IZ455" s="11"/>
      <c r="JA455" s="11"/>
      <c r="JB455" s="11"/>
      <c r="JC455" s="11"/>
      <c r="JD455" s="11"/>
      <c r="JE455" s="11"/>
      <c r="JF455" s="11"/>
      <c r="JG455" s="11"/>
      <c r="JH455" s="11"/>
      <c r="JI455" s="11"/>
      <c r="JJ455" s="11"/>
      <c r="JK455" s="11"/>
      <c r="JL455" s="11"/>
      <c r="JM455" s="11"/>
      <c r="JN455" s="11"/>
      <c r="JO455" s="11"/>
      <c r="JP455" s="11"/>
      <c r="JQ455" s="11"/>
      <c r="JR455" s="11"/>
      <c r="JS455" s="11"/>
      <c r="JT455" s="11"/>
      <c r="JU455" s="11"/>
      <c r="JV455" s="11"/>
    </row>
    <row r="456" spans="1:282" x14ac:dyDescent="0.25"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IR456" s="11"/>
      <c r="IS456" s="11"/>
      <c r="IT456" s="11"/>
      <c r="IU456" s="11"/>
      <c r="IV456" s="11"/>
      <c r="IW456" s="11"/>
      <c r="IX456" s="11"/>
      <c r="IY456" s="11"/>
      <c r="IZ456" s="11"/>
      <c r="JA456" s="11"/>
      <c r="JB456" s="11"/>
      <c r="JC456" s="11"/>
      <c r="JD456" s="11"/>
      <c r="JE456" s="11"/>
      <c r="JF456" s="11"/>
      <c r="JG456" s="11"/>
      <c r="JH456" s="11"/>
      <c r="JI456" s="11"/>
      <c r="JJ456" s="11"/>
      <c r="JK456" s="11"/>
      <c r="JL456" s="11"/>
      <c r="JM456" s="11"/>
      <c r="JN456" s="11"/>
      <c r="JO456" s="11"/>
      <c r="JP456" s="11"/>
      <c r="JQ456" s="11"/>
      <c r="JR456" s="11"/>
      <c r="JS456" s="11"/>
      <c r="JT456" s="11"/>
      <c r="JU456" s="11"/>
      <c r="JV456" s="11"/>
    </row>
    <row r="457" spans="1:282" x14ac:dyDescent="0.25">
      <c r="A457" s="64" t="s">
        <v>77</v>
      </c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1"/>
      <c r="IO457" s="11"/>
      <c r="IP457" s="11"/>
      <c r="IQ457" s="11"/>
      <c r="IR457" s="11"/>
      <c r="IS457" s="11"/>
      <c r="IT457" s="11"/>
      <c r="IU457" s="11"/>
      <c r="IV457" s="11"/>
      <c r="IW457" s="11"/>
      <c r="IX457" s="11"/>
      <c r="IY457" s="11"/>
      <c r="IZ457" s="11"/>
      <c r="JA457" s="11"/>
      <c r="JB457" s="11"/>
      <c r="JC457" s="11"/>
      <c r="JD457" s="11"/>
      <c r="JE457" s="11"/>
      <c r="JF457" s="11"/>
      <c r="JG457" s="11"/>
      <c r="JH457" s="11"/>
      <c r="JI457" s="11"/>
      <c r="JJ457" s="11"/>
      <c r="JK457" s="11"/>
      <c r="JL457" s="11"/>
      <c r="JM457" s="11"/>
      <c r="JN457" s="11"/>
      <c r="JO457" s="11"/>
      <c r="JP457" s="11"/>
      <c r="JQ457" s="11"/>
      <c r="JR457" s="11"/>
      <c r="JS457" s="11"/>
      <c r="JT457" s="11"/>
      <c r="JU457" s="11"/>
      <c r="JV457" s="11"/>
    </row>
    <row r="458" spans="1:282" x14ac:dyDescent="0.25">
      <c r="A458" t="s">
        <v>261</v>
      </c>
      <c r="B458" s="7" t="s">
        <v>95</v>
      </c>
      <c r="C458" s="13" t="s">
        <v>305</v>
      </c>
      <c r="D458" t="s">
        <v>203</v>
      </c>
      <c r="E458" s="40">
        <v>42000</v>
      </c>
      <c r="F458" s="40">
        <f>E458*0.0287</f>
        <v>1205.4000000000001</v>
      </c>
      <c r="G458" s="40">
        <v>724.92</v>
      </c>
      <c r="H458" s="40">
        <f>E458*0.0304</f>
        <v>1276.8</v>
      </c>
      <c r="I458" s="40">
        <v>25</v>
      </c>
      <c r="J458" s="40">
        <f>+F458+G458+H458+I458</f>
        <v>3232.12</v>
      </c>
      <c r="K458" s="40">
        <f>+E458-J458</f>
        <v>38767.879999999997</v>
      </c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1"/>
      <c r="IO458" s="11"/>
      <c r="IP458" s="11"/>
      <c r="IQ458" s="11"/>
      <c r="IR458" s="11"/>
      <c r="IS458" s="11"/>
      <c r="IT458" s="11"/>
      <c r="IU458" s="11"/>
      <c r="IV458" s="11"/>
      <c r="IW458" s="11"/>
      <c r="IX458" s="11"/>
      <c r="IY458" s="11"/>
      <c r="IZ458" s="11"/>
      <c r="JA458" s="11"/>
      <c r="JB458" s="11"/>
      <c r="JC458" s="11"/>
      <c r="JD458" s="11"/>
      <c r="JE458" s="11"/>
      <c r="JF458" s="11"/>
      <c r="JG458" s="11"/>
      <c r="JH458" s="11"/>
      <c r="JI458" s="11"/>
      <c r="JJ458" s="11"/>
      <c r="JK458" s="11"/>
      <c r="JL458" s="11"/>
      <c r="JM458" s="11"/>
      <c r="JN458" s="11"/>
      <c r="JO458" s="11"/>
      <c r="JP458" s="11"/>
      <c r="JQ458" s="11"/>
      <c r="JR458" s="11"/>
      <c r="JS458" s="11"/>
      <c r="JT458" s="11"/>
      <c r="JU458" s="11"/>
      <c r="JV458" s="11"/>
    </row>
    <row r="459" spans="1:282" s="1" customFormat="1" x14ac:dyDescent="0.25">
      <c r="A459" t="s">
        <v>38</v>
      </c>
      <c r="B459" s="7" t="s">
        <v>249</v>
      </c>
      <c r="C459" s="13" t="s">
        <v>305</v>
      </c>
      <c r="D459" t="s">
        <v>202</v>
      </c>
      <c r="E459" s="40">
        <v>31500</v>
      </c>
      <c r="F459" s="40">
        <v>904.05</v>
      </c>
      <c r="G459" s="40">
        <v>0</v>
      </c>
      <c r="H459" s="40">
        <v>957.6</v>
      </c>
      <c r="I459" s="40">
        <v>175</v>
      </c>
      <c r="J459" s="40">
        <f>+F459+G459+H459+I459</f>
        <v>2036.65</v>
      </c>
      <c r="K459" s="40">
        <f>+E459-J459</f>
        <v>29463.35</v>
      </c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  <c r="IS459" s="10"/>
      <c r="IT459" s="10"/>
      <c r="IU459" s="10"/>
      <c r="IV459" s="10"/>
      <c r="IW459" s="10"/>
      <c r="IX459" s="10"/>
      <c r="IY459" s="10"/>
      <c r="IZ459" s="10"/>
      <c r="JA459" s="10"/>
      <c r="JB459" s="10"/>
      <c r="JC459" s="10"/>
      <c r="JD459" s="10"/>
      <c r="JE459" s="10"/>
      <c r="JF459" s="10"/>
      <c r="JG459" s="10"/>
      <c r="JH459" s="10"/>
      <c r="JI459" s="10"/>
      <c r="JJ459" s="10"/>
      <c r="JK459" s="10"/>
      <c r="JL459" s="10"/>
      <c r="JM459" s="10"/>
      <c r="JN459" s="10"/>
      <c r="JO459" s="10"/>
      <c r="JP459" s="10"/>
      <c r="JQ459" s="10"/>
      <c r="JR459" s="10"/>
      <c r="JS459" s="10"/>
      <c r="JT459" s="10"/>
      <c r="JU459" s="10"/>
      <c r="JV459" s="10"/>
    </row>
    <row r="460" spans="1:282" s="1" customFormat="1" x14ac:dyDescent="0.25">
      <c r="A460" t="s">
        <v>475</v>
      </c>
      <c r="B460" t="s">
        <v>205</v>
      </c>
      <c r="C460" s="13" t="s">
        <v>306</v>
      </c>
      <c r="D460" t="s">
        <v>203</v>
      </c>
      <c r="E460" s="61">
        <v>30000</v>
      </c>
      <c r="F460" s="61">
        <v>861</v>
      </c>
      <c r="G460" s="61">
        <v>0</v>
      </c>
      <c r="H460" s="40">
        <v>912</v>
      </c>
      <c r="I460" s="61">
        <v>25</v>
      </c>
      <c r="J460" s="61">
        <v>1798</v>
      </c>
      <c r="K460" s="61">
        <v>28202</v>
      </c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  <c r="IU460" s="10"/>
      <c r="IV460" s="10"/>
      <c r="IW460" s="10"/>
      <c r="IX460" s="10"/>
      <c r="IY460" s="10"/>
      <c r="IZ460" s="10"/>
      <c r="JA460" s="10"/>
      <c r="JB460" s="10"/>
      <c r="JC460" s="10"/>
      <c r="JD460" s="10"/>
      <c r="JE460" s="10"/>
      <c r="JF460" s="10"/>
      <c r="JG460" s="10"/>
      <c r="JH460" s="10"/>
      <c r="JI460" s="10"/>
      <c r="JJ460" s="10"/>
      <c r="JK460" s="10"/>
      <c r="JL460" s="10"/>
      <c r="JM460" s="10"/>
      <c r="JN460" s="10"/>
      <c r="JO460" s="10"/>
      <c r="JP460" s="10"/>
      <c r="JQ460" s="10"/>
      <c r="JR460" s="10"/>
      <c r="JS460" s="10"/>
      <c r="JT460" s="10"/>
      <c r="JU460" s="10"/>
      <c r="JV460" s="10"/>
    </row>
    <row r="461" spans="1:282" x14ac:dyDescent="0.25">
      <c r="A461" s="24" t="s">
        <v>12</v>
      </c>
      <c r="B461" s="24">
        <v>3</v>
      </c>
      <c r="C461" s="25"/>
      <c r="D461" s="24"/>
      <c r="E461" s="47">
        <f>SUM(E458:E459)+E460</f>
        <v>103500</v>
      </c>
      <c r="F461" s="47">
        <f>SUM(F458:F459)+F460</f>
        <v>2970.45</v>
      </c>
      <c r="G461" s="47">
        <f>SUM(G458:G459)+G460</f>
        <v>724.92</v>
      </c>
      <c r="H461" s="47">
        <f>SUM(H458)+H459+H460</f>
        <v>3146.4</v>
      </c>
      <c r="I461" s="47">
        <f>SUM(I458:I459)+I460</f>
        <v>225</v>
      </c>
      <c r="J461" s="47">
        <f>SUM(J458)+J459+J460</f>
        <v>7066.77</v>
      </c>
      <c r="K461" s="47">
        <f>SUM(K458)+K459+K460</f>
        <v>96433.23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J461" s="11"/>
      <c r="IK461" s="11"/>
      <c r="IL461" s="11"/>
      <c r="IM461" s="11"/>
      <c r="IN461" s="11"/>
      <c r="IO461" s="11"/>
      <c r="IP461" s="11"/>
      <c r="IQ461" s="11"/>
      <c r="IR461" s="11"/>
      <c r="IS461" s="11"/>
      <c r="IT461" s="11"/>
      <c r="IU461" s="11"/>
      <c r="IV461" s="11"/>
      <c r="IW461" s="11"/>
      <c r="IX461" s="11"/>
      <c r="IY461" s="11"/>
      <c r="IZ461" s="11"/>
      <c r="JA461" s="11"/>
      <c r="JB461" s="11"/>
      <c r="JC461" s="11"/>
      <c r="JD461" s="11"/>
      <c r="JE461" s="11"/>
      <c r="JF461" s="11"/>
      <c r="JG461" s="11"/>
      <c r="JH461" s="11"/>
      <c r="JI461" s="11"/>
      <c r="JJ461" s="11"/>
      <c r="JK461" s="11"/>
      <c r="JL461" s="11"/>
      <c r="JM461" s="11"/>
      <c r="JN461" s="11"/>
      <c r="JO461" s="11"/>
      <c r="JP461" s="11"/>
      <c r="JQ461" s="11"/>
      <c r="JR461" s="11"/>
      <c r="JS461" s="11"/>
      <c r="JT461" s="11"/>
      <c r="JU461" s="11"/>
      <c r="JV461" s="11"/>
    </row>
    <row r="462" spans="1:282" x14ac:dyDescent="0.25">
      <c r="A462" s="1"/>
      <c r="B462" s="1"/>
      <c r="C462" s="16"/>
      <c r="D462" s="1"/>
      <c r="E462" s="49"/>
      <c r="F462" s="49"/>
      <c r="G462" s="49"/>
      <c r="H462" s="49"/>
      <c r="I462" s="49"/>
      <c r="J462" s="49"/>
      <c r="K462" s="49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  <c r="IG462" s="11"/>
      <c r="IH462" s="11"/>
      <c r="II462" s="11"/>
      <c r="IJ462" s="11"/>
      <c r="IK462" s="11"/>
      <c r="IL462" s="11"/>
      <c r="IM462" s="11"/>
      <c r="IN462" s="11"/>
      <c r="IO462" s="11"/>
      <c r="IP462" s="11"/>
      <c r="IQ462" s="11"/>
      <c r="IR462" s="11"/>
      <c r="IS462" s="11"/>
      <c r="IT462" s="11"/>
      <c r="IU462" s="11"/>
      <c r="IV462" s="11"/>
      <c r="IW462" s="11"/>
      <c r="IX462" s="11"/>
      <c r="IY462" s="11"/>
      <c r="IZ462" s="11"/>
      <c r="JA462" s="11"/>
      <c r="JB462" s="11"/>
      <c r="JC462" s="11"/>
      <c r="JD462" s="11"/>
      <c r="JE462" s="11"/>
      <c r="JF462" s="11"/>
      <c r="JG462" s="11"/>
      <c r="JH462" s="11"/>
      <c r="JI462" s="11"/>
      <c r="JJ462" s="11"/>
      <c r="JK462" s="11"/>
      <c r="JL462" s="11"/>
      <c r="JM462" s="11"/>
      <c r="JN462" s="11"/>
      <c r="JO462" s="11"/>
      <c r="JP462" s="11"/>
      <c r="JQ462" s="11"/>
      <c r="JR462" s="11"/>
      <c r="JS462" s="11"/>
      <c r="JT462" s="11"/>
      <c r="JU462" s="11"/>
      <c r="JV462" s="11"/>
    </row>
    <row r="463" spans="1:282" x14ac:dyDescent="0.25">
      <c r="A463" s="1" t="s">
        <v>355</v>
      </c>
      <c r="B463" s="1"/>
      <c r="C463" s="16"/>
      <c r="D463" s="1"/>
      <c r="E463" s="49"/>
      <c r="F463" s="49"/>
      <c r="G463" s="49"/>
      <c r="H463" s="49"/>
      <c r="I463" s="49"/>
      <c r="J463" s="49"/>
      <c r="K463" s="49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1"/>
      <c r="IO463" s="11"/>
      <c r="IP463" s="11"/>
      <c r="IQ463" s="11"/>
      <c r="IR463" s="11"/>
      <c r="IS463" s="11"/>
      <c r="IT463" s="11"/>
      <c r="IU463" s="11"/>
      <c r="IV463" s="11"/>
      <c r="IW463" s="11"/>
      <c r="IX463" s="11"/>
      <c r="IY463" s="11"/>
      <c r="IZ463" s="11"/>
      <c r="JA463" s="11"/>
      <c r="JB463" s="11"/>
      <c r="JC463" s="11"/>
      <c r="JD463" s="11"/>
      <c r="JE463" s="11"/>
      <c r="JF463" s="11"/>
      <c r="JG463" s="11"/>
      <c r="JH463" s="11"/>
      <c r="JI463" s="11"/>
      <c r="JJ463" s="11"/>
      <c r="JK463" s="11"/>
      <c r="JL463" s="11"/>
      <c r="JM463" s="11"/>
      <c r="JN463" s="11"/>
      <c r="JO463" s="11"/>
      <c r="JP463" s="11"/>
      <c r="JQ463" s="11"/>
      <c r="JR463" s="11"/>
      <c r="JS463" s="11"/>
      <c r="JT463" s="11"/>
      <c r="JU463" s="11"/>
      <c r="JV463" s="11"/>
    </row>
    <row r="464" spans="1:282" s="11" customFormat="1" x14ac:dyDescent="0.25">
      <c r="A464" t="s">
        <v>78</v>
      </c>
      <c r="B464" t="s">
        <v>395</v>
      </c>
      <c r="C464" s="13" t="s">
        <v>305</v>
      </c>
      <c r="D464" t="s">
        <v>202</v>
      </c>
      <c r="E464" s="40">
        <v>101000</v>
      </c>
      <c r="F464" s="40">
        <v>2898.7</v>
      </c>
      <c r="G464" s="40">
        <v>12340.59</v>
      </c>
      <c r="H464" s="40">
        <v>3070.4</v>
      </c>
      <c r="I464" s="40">
        <v>175</v>
      </c>
      <c r="J464" s="40">
        <v>18484.689999999999</v>
      </c>
      <c r="K464" s="40">
        <f>E464-J464</f>
        <v>82515.31</v>
      </c>
    </row>
    <row r="465" spans="1:282" s="11" customFormat="1" x14ac:dyDescent="0.25">
      <c r="A465" s="24" t="s">
        <v>12</v>
      </c>
      <c r="B465" s="24">
        <v>1</v>
      </c>
      <c r="C465" s="25"/>
      <c r="D465" s="24"/>
      <c r="E465" s="47">
        <f>E464</f>
        <v>101000</v>
      </c>
      <c r="F465" s="47">
        <f>SUM(F464)</f>
        <v>2898.7</v>
      </c>
      <c r="G465" s="47">
        <f>G464</f>
        <v>12340.59</v>
      </c>
      <c r="H465" s="47">
        <f>H464</f>
        <v>3070.4</v>
      </c>
      <c r="I465" s="47">
        <f>I464</f>
        <v>175</v>
      </c>
      <c r="J465" s="47">
        <f>J464</f>
        <v>18484.689999999999</v>
      </c>
      <c r="K465" s="47">
        <f>K464</f>
        <v>82515.31</v>
      </c>
    </row>
    <row r="466" spans="1:282" s="12" customFormat="1" x14ac:dyDescent="0.25">
      <c r="A466"/>
      <c r="B466"/>
      <c r="C466" s="13"/>
      <c r="D466"/>
      <c r="E466" s="40"/>
      <c r="F466" s="40"/>
      <c r="G466" s="40"/>
      <c r="H466" s="40"/>
      <c r="I466" s="40"/>
      <c r="J466" s="40"/>
      <c r="K466" s="40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  <c r="IN466" s="18"/>
      <c r="IO466" s="18"/>
      <c r="IP466" s="18"/>
      <c r="IQ466" s="18"/>
      <c r="IR466" s="18"/>
      <c r="IS466" s="18"/>
      <c r="IT466" s="18"/>
      <c r="IU466" s="18"/>
      <c r="IV466" s="18"/>
      <c r="IW466" s="18"/>
      <c r="IX466" s="18"/>
      <c r="IY466" s="18"/>
      <c r="IZ466" s="18"/>
      <c r="JA466" s="18"/>
      <c r="JB466" s="18"/>
      <c r="JC466" s="18"/>
      <c r="JD466" s="18"/>
      <c r="JE466" s="18"/>
      <c r="JF466" s="18"/>
      <c r="JG466" s="18"/>
      <c r="JH466" s="18"/>
      <c r="JI466" s="18"/>
      <c r="JJ466" s="18"/>
      <c r="JK466" s="18"/>
      <c r="JL466" s="18"/>
      <c r="JM466" s="18"/>
      <c r="JN466" s="18"/>
      <c r="JO466" s="18"/>
      <c r="JP466" s="18"/>
      <c r="JQ466" s="18"/>
      <c r="JR466" s="18"/>
      <c r="JS466" s="18"/>
      <c r="JT466" s="18"/>
      <c r="JU466" s="18"/>
      <c r="JV466" s="18"/>
    </row>
    <row r="468" spans="1:282" ht="15.75" x14ac:dyDescent="0.25">
      <c r="A468" s="3" t="s">
        <v>171</v>
      </c>
      <c r="B468" s="3">
        <f>B465+B461+B455+B447+B439+B435+B429+B425+B421+B416+B406+B401+B394+B386+B382+B378+B364+B349+B354+B345+B336+B332+B326+B318+B310+B300+B296+B292+B280+B284+B267+B257+B243+B234+B223+B227+B218+B213+B209+B205+B198+B194+B190+B185+B136+B177+B130+B120+B112+B106+B102+B94+B89+B84+B80+B66+B53+B48+B43+B39+B34+B30+B24+B20+B71</f>
        <v>263</v>
      </c>
      <c r="C468" s="17"/>
      <c r="D468" s="3"/>
      <c r="E468" s="50">
        <f>E465+E461+E455+E447+E439+E435+E429+E425+E421+E416+E406+E401+E394+E386+E382+E378+E364+E354+E349+E345+E336+E332+E326+E318+E310+E300+E296+E292+E284+E280+E267++E257+E243+E234+E227+E223+E218+E213+E209+E205+E198+E194+E190+E185+E177+E136+E130+E120+E112+E106+E102+E94+E89+E84+E80+E66+E53+E48+E43+E39+E34+E30+E24+E20+E71</f>
        <v>13318050</v>
      </c>
      <c r="F468" s="50">
        <f>F465+F461+F455+F447+F439+F435+F429+F425+F421+F416+F406+F401+F394+F386+F382+F378+F364+F354+F349+F345+F336+F332+F326+F310+F318+F300+F296+F292+F284+F280+F267+F257+F243+F234+F227+F223+F218+F213+F209+F205+F198+F194+F190+F185+F177+F136+F130+F120+F112+F106+F102+F94+F89+F84+F80+F66+F53+F48+F43+F39+F34+F30+F24+F20+F71</f>
        <v>382228.07</v>
      </c>
      <c r="G468" s="50">
        <f>G465+G461+G455+G447+G439+G435+G429+G425+G421+G416+G406+G401+G394+G386+G382+G378+G364+G354+G349+G345+G336+G332+G326+G318+G310+G300+G296+G292+G284+G280+G267+G257+G243+G234+G227+G223+G218+G213+G209+G205+G198+G194+G190+G185+G177+G136+G130+G120+G112+G106+G102+G94+G89+G84+G80+G71+G66+G53+G48+G43+G39+G34+G30+G24+G20</f>
        <v>840319.99</v>
      </c>
      <c r="H468" s="50">
        <f>H465+H461+H455+H447+H439+H435+H429+H425+H421+H416+H406+H401+H394+H386+H382+H378+H364+H354+H349+H345+H336+H332+H326+H318+H310+H300+H296+H292+H284+H280+H267+H257+H243+H234+H227+H223+H218+H213+H209+H205+H198+H194+H190+H185+H177+H136+H120+H130+H112+H106+H102+H94+H84+H89+H80+H66+H53+H48+H43+H39+H34+H30+H24+H20+H71</f>
        <v>401495.54</v>
      </c>
      <c r="I468" s="50">
        <f>I465+I461+I455+I447+I439+I435+I429+I425+I421+I416+I406+I401+I394+I386+I382+I378+I364+I354+I349+I345+I336+I332+I326+I318+I310+I300+I296+I292+I284+I280+I267+I257+I243+I234+I227+I223+I218+I213+I209+I205+I198+I194+I190+I185+I177++I136+I130+I120+I112+I106+I102+I94+I89+I84+I80+I66+I53+I48+I43+I39+I34+I30+I24+I20+I71</f>
        <v>591504.01</v>
      </c>
      <c r="J468" s="50">
        <f>J465+J461+J455+J447+J439+J435+J429+J425+J421+J416+J406+J401+J394+J386+J382+J378+J364+J354+J349+J345+J336+J332+J326+J318+J310+J300+J296+J292+J284+J280+J267+J257+J243+J234+J227+J223+J218+J213+J209+J205+J198+J194+J190+J185+J177+J136+J130+J120+J112+J106+J102+J94+J89+J84+J80+J66+J53+J48+J43+J39+J34+J30+J24+J20+J71</f>
        <v>2215547.61</v>
      </c>
      <c r="K468" s="50">
        <f>K465+K461+K455+K447+K439+K435+K429+K425+K421+K416+K406+K401+K394+K386+K382+K378+K364+K354+K349+K345+K336+K332+K326+K318+K310+K300+K296+K292+K284+K280+K267+K257+K243+K234+K227+K223+K218+K213+K209+K205+K198+K194+K190+K185+K177+K136+K130+K120+K112+K106+K102+K94+K89+K84+K80+K66+K53+K48+K43+K39+K34+K30+K24+K20+K71</f>
        <v>11102502.390000001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1"/>
      <c r="IO468" s="11"/>
      <c r="IP468" s="11"/>
      <c r="IQ468" s="11"/>
      <c r="IR468" s="11"/>
      <c r="IS468" s="11"/>
      <c r="IT468" s="11"/>
      <c r="IU468" s="11"/>
      <c r="IV468" s="11"/>
      <c r="IW468" s="11"/>
      <c r="IX468" s="11"/>
      <c r="IY468" s="11"/>
      <c r="IZ468" s="11"/>
      <c r="JA468" s="11"/>
      <c r="JB468" s="11"/>
      <c r="JC468" s="11"/>
      <c r="JD468" s="11"/>
      <c r="JE468" s="11"/>
      <c r="JF468" s="11"/>
      <c r="JG468" s="11"/>
      <c r="JH468" s="11"/>
      <c r="JI468" s="11"/>
      <c r="JJ468" s="11"/>
      <c r="JK468" s="11"/>
      <c r="JL468" s="11"/>
      <c r="JM468" s="11"/>
      <c r="JN468" s="11"/>
      <c r="JO468" s="11"/>
      <c r="JP468" s="11"/>
      <c r="JQ468" s="11"/>
      <c r="JR468" s="11"/>
      <c r="JS468" s="11"/>
      <c r="JT468" s="11"/>
      <c r="JU468" s="11"/>
      <c r="JV468" s="11"/>
    </row>
    <row r="469" spans="1:282" x14ac:dyDescent="0.25">
      <c r="B469" t="s">
        <v>451</v>
      </c>
    </row>
  </sheetData>
  <mergeCells count="44"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457:K457"/>
    <mergeCell ref="A114:K114"/>
    <mergeCell ref="A132:K132"/>
    <mergeCell ref="A138:K138"/>
    <mergeCell ref="A179:K179"/>
    <mergeCell ref="A229:K229"/>
    <mergeCell ref="A236:K236"/>
    <mergeCell ref="A282:K282"/>
    <mergeCell ref="A286:K286"/>
    <mergeCell ref="A122:K122"/>
    <mergeCell ref="A187:K187"/>
    <mergeCell ref="A207:K207"/>
    <mergeCell ref="A211:K211"/>
    <mergeCell ref="A215:K215"/>
    <mergeCell ref="A225:K225"/>
    <mergeCell ref="A108:K108"/>
    <mergeCell ref="A200:K200"/>
    <mergeCell ref="A9:K9"/>
    <mergeCell ref="A50:K50"/>
    <mergeCell ref="A32:K32"/>
    <mergeCell ref="A36:K36"/>
    <mergeCell ref="A104:K104"/>
    <mergeCell ref="A26:K26"/>
    <mergeCell ref="A45:K45"/>
    <mergeCell ref="A86:K86"/>
    <mergeCell ref="A91:K91"/>
    <mergeCell ref="A96:K96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2" manualBreakCount="2">
    <brk id="71" max="9" man="1"/>
    <brk id="25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2023-07-03T13:29:28Z</cp:lastPrinted>
  <dcterms:created xsi:type="dcterms:W3CDTF">2017-02-23T14:23:40Z</dcterms:created>
  <dcterms:modified xsi:type="dcterms:W3CDTF">2023-08-18T17:40:47Z</dcterms:modified>
</cp:coreProperties>
</file>