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1. Base de datos y tabulados\2025\Trimestre\2. Original\Zonas Francas final\"/>
    </mc:Choice>
  </mc:AlternateContent>
  <xr:revisionPtr revIDLastSave="0" documentId="13_ncr:1_{C3C25939-82CA-49D8-B0EB-B852C7CAD14C}" xr6:coauthVersionLast="47" xr6:coauthVersionMax="47" xr10:uidLastSave="{00000000-0000-0000-0000-000000000000}"/>
  <bookViews>
    <workbookView xWindow="-120" yWindow="-120" windowWidth="29040" windowHeight="15840" xr2:uid="{86A7F7CF-D4C2-4FFF-8B18-251A02E8B7EE}"/>
  </bookViews>
  <sheets>
    <sheet name="3.4-1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'[5]344.13'!#REF!</definedName>
    <definedName name="_______aaa99" localSheetId="0">'[4]344.13'!#REF!</definedName>
    <definedName name="_______aaa99">'[5]344.13'!#REF!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'[5]333.02'!#REF!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'[5]344.13'!#REF!</definedName>
    <definedName name="______aaa99" localSheetId="0">'[4]344.13'!#REF!</definedName>
    <definedName name="______aaa99">'[5]344.13'!#REF!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'[5]333.02'!#REF!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'[6]344.13'!#REF!</definedName>
    <definedName name="_____aaa98">'[6]344.13'!#REF!</definedName>
    <definedName name="_____aaa99" localSheetId="0">'[6]344.13'!#REF!</definedName>
    <definedName name="_____aaa99">'[6]344.13'!#REF!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'[6]333.02'!#REF!</definedName>
    <definedName name="_____r">'[6]333.02'!#REF!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'[6]344.13'!#REF!</definedName>
    <definedName name="____aaa98">'[5]344.13'!#REF!</definedName>
    <definedName name="____aaa99" localSheetId="0">'[6]344.13'!#REF!</definedName>
    <definedName name="____aaa99">'[5]344.13'!#REF!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'[6]333.02'!#REF!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'[6]344.13'!#REF!</definedName>
    <definedName name="___aaa98">'[6]344.13'!#REF!</definedName>
    <definedName name="___aaa99" localSheetId="0">'[6]344.13'!#REF!</definedName>
    <definedName name="___aaa99">'[6]344.13'!#REF!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'[6]333.02'!#REF!</definedName>
    <definedName name="___r">'[6]333.02'!#REF!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[7]ER!#REF!</definedName>
    <definedName name="__123Graph_AREER" hidden="1">[7]ER!#REF!</definedName>
    <definedName name="__123Graph_B" hidden="1">[8]PFMON!$C$80:$C$160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[7]ER!#REF!</definedName>
    <definedName name="__123Graph_BREER" hidden="1">[7]ER!#REF!</definedName>
    <definedName name="__123Graph_C" localSheetId="0" hidden="1">[8]PFMON!#REF!</definedName>
    <definedName name="__123Graph_C" hidden="1">[8]PFMON!#REF!</definedName>
    <definedName name="__123Graph_CREER" localSheetId="0" hidden="1">[7]ER!#REF!</definedName>
    <definedName name="__123Graph_CREER" hidden="1">[7]ER!#REF!</definedName>
    <definedName name="__123Graph_D" localSheetId="0" hidden="1">[8]PFMON!#REF!</definedName>
    <definedName name="__123Graph_D" hidden="1">[8]PFMON!#REF!</definedName>
    <definedName name="__123Graph_E" localSheetId="0" hidden="1">[8]PFMON!#REF!</definedName>
    <definedName name="__123Graph_E" hidden="1">[8]PFMON!#REF!</definedName>
    <definedName name="__123Graph_X" hidden="1">[8]PFMON!$B$80:$B$161</definedName>
    <definedName name="__aaa98" localSheetId="0">'[6]344.13'!#REF!</definedName>
    <definedName name="__aaa98">'[5]344.13'!#REF!</definedName>
    <definedName name="__aaa99" localSheetId="0">'[6]344.13'!#REF!</definedName>
    <definedName name="__aaa99">'[5]344.13'!#REF!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'[6]333.02'!#REF!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[7]ER!#REF!</definedName>
    <definedName name="_3__123Graph_ACPI_ER_LOG" hidden="1">[7]ER!#REF!</definedName>
    <definedName name="_4__123Graph_BCPI_ER_LOG" localSheetId="0" hidden="1">[7]ER!#REF!</definedName>
    <definedName name="_4__123Graph_BCPI_ER_LOG" hidden="1">[7]ER!#REF!</definedName>
    <definedName name="_5__123Graph_BIBA_IBRD" localSheetId="0" hidden="1">[7]WB!#REF!</definedName>
    <definedName name="_5__123Graph_BIBA_IBRD" hidden="1">[7]WB!#REF!</definedName>
    <definedName name="_aa98" localSheetId="0">'[5]344.13'!#REF!</definedName>
    <definedName name="_aa98">'[5]344.13'!#REF!</definedName>
    <definedName name="_aa99" localSheetId="0">'[4]344.13'!#REF!</definedName>
    <definedName name="_aa99">'[4]344.13'!#REF!</definedName>
    <definedName name="_aa997" localSheetId="0">'[4]344.13'!#REF!</definedName>
    <definedName name="_aa997">'[4]344.13'!#REF!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'[6]333.09'!$D$10</definedName>
    <definedName name="a">'[5]333.09'!$D$10</definedName>
    <definedName name="aa" localSheetId="0">'[6]333.05'!#REF!</definedName>
    <definedName name="aa">'[5]333.05'!#REF!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'[6]333.06'!$N$9</definedName>
    <definedName name="aaa">'[5]333.06'!$N$9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'[6]333.03'!$F$12</definedName>
    <definedName name="ab">'[5]333.03'!$F$12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'[6]333.09'!$F$10</definedName>
    <definedName name="ai">'[5]333.09'!$F$10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'[6]331-04'!#REF!</definedName>
    <definedName name="ap">'[5]331-04'!#REF!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>'[14]Form AN01-46'!$A$2:$N$20027</definedName>
    <definedName name="AS" localSheetId="0">'[6]333.02'!$D$7</definedName>
    <definedName name="AS">'[5]333.02'!$D$7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'[6]333.09'!#REF!</definedName>
    <definedName name="b">'[5]333.09'!#REF!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'[6]333.09'!#REF!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'[6]333.05'!$B$9</definedName>
    <definedName name="dd">#REF!</definedName>
    <definedName name="ddd" localSheetId="0">'[17]3.10.11'!$G$7</definedName>
    <definedName name="ddd">#REF!</definedName>
    <definedName name="dddd" localSheetId="0">'[6]333.06'!$J$7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'[6]333.02'!#REF!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'[18]3.4.04  (2)'!$H$8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'[6]333.08'!$D$7</definedName>
    <definedName name="ds">'[5]333.08'!$D$7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'[15]5'!$B$13</definedName>
    <definedName name="ed" localSheetId="0">'[6]333.02'!$F$11</definedName>
    <definedName name="ed">'[5]333.02'!$F$11</definedName>
    <definedName name="edc" localSheetId="0">#REF!</definedName>
    <definedName name="edc">#REF!</definedName>
    <definedName name="ee" localSheetId="0">'[6]333.06'!#REF!</definedName>
    <definedName name="ee">'[5]333.06'!#REF!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'[6]333.03'!$D$12</definedName>
    <definedName name="ff">'[5]333.03'!$D$12</definedName>
    <definedName name="fff" localSheetId="0">'[6]333.06'!#REF!</definedName>
    <definedName name="fff">'[5]333.06'!#REF!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'[6]333.08'!$F$7</definedName>
    <definedName name="ft">'[5]333.08'!$F$7</definedName>
    <definedName name="FUENTE" localSheetId="0">#REF!</definedName>
    <definedName name="FUENTE">#REF!</definedName>
    <definedName name="g" localSheetId="0">'[6]333.02'!$B$11</definedName>
    <definedName name="g">'[5]333.02'!$B$11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'[6]333.10'!#REF!</definedName>
    <definedName name="gfdgdgdgdg">'[5]333.10'!#REF!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'[19]14.3'!$F$9</definedName>
    <definedName name="ggggg">'[19]14.3'!$H$9</definedName>
    <definedName name="ghj" localSheetId="0">#REF!</definedName>
    <definedName name="ghj">#REF!</definedName>
    <definedName name="gt" localSheetId="0">'[6]343-01'!#REF!</definedName>
    <definedName name="gt">'[5]343-01'!#REF!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 localSheetId="0">'[6]333.03'!$B$12</definedName>
    <definedName name="h">'[5]333.03'!$B$12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'[6]343-05'!#REF!</definedName>
    <definedName name="HatoMayor">'[5]343-05'!#REF!</definedName>
    <definedName name="HatoMayor2" localSheetId="0">'[6]343-05'!#REF!</definedName>
    <definedName name="HatoMayor2">'[5]343-05'!#REF!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'[19]14.2'!$H$8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'[20]8.03'!$I$8</definedName>
    <definedName name="hyr" localSheetId="0">'[15]1'!#REF!</definedName>
    <definedName name="hyr">'[15]1'!#REF!</definedName>
    <definedName name="i" localSheetId="0">'[6]333.09'!$J$10</definedName>
    <definedName name="i">'[5]333.09'!$J$10</definedName>
    <definedName name="ii" localSheetId="0">'[6]333.08'!$H$7</definedName>
    <definedName name="ii">'[5]333.08'!$H$7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'[6]333.08'!$B$7</definedName>
    <definedName name="io">'[5]333.08'!$B$7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#REF!</definedName>
    <definedName name="j">#REF!</definedName>
    <definedName name="jhy" localSheetId="0">#REF!</definedName>
    <definedName name="jhy">#REF!</definedName>
    <definedName name="jj" localSheetId="0">'[6]333.04'!#REF!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'[6]333.06'!#REF!</definedName>
    <definedName name="jjj">'[5]333.06'!#REF!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 localSheetId="0">'[21]3.20-02'!$J$9</definedName>
    <definedName name="juan">'[22]3.20-02'!$J$9</definedName>
    <definedName name="juil" localSheetId="0">'[9]333.02'!#REF!</definedName>
    <definedName name="juil">'[9]333.02'!#REF!</definedName>
    <definedName name="jul" localSheetId="0">'[6]333.02'!#REF!</definedName>
    <definedName name="jul">'[5]333.02'!#REF!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 localSheetId="0">'[6]333-11'!$C$8</definedName>
    <definedName name="JULIO4">'[5]333-11'!$C$8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'[6]333.04'!$B$11</definedName>
    <definedName name="k">'[5]333.04'!$B$11</definedName>
    <definedName name="kjh" localSheetId="0">#REF!</definedName>
    <definedName name="kjh">#REF!</definedName>
    <definedName name="kjkl">'[20]8.03'!$H$8</definedName>
    <definedName name="kk" localSheetId="0">'[6]333.06'!#REF!</definedName>
    <definedName name="kk">'[5]333.06'!#REF!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'[6]333.03'!#REF!</definedName>
    <definedName name="l">'[5]333.03'!#REF!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'[6]344.13'!#REF!</definedName>
    <definedName name="leslie">'[6]344.13'!#REF!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'[6]333.06'!$H$9</definedName>
    <definedName name="lk">'[5]333.06'!$H$9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'[6]333.06'!$B$9</definedName>
    <definedName name="lll">'[5]333.06'!$B$9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'[6]333.06'!#REF!</definedName>
    <definedName name="m">'[5]333.06'!#REF!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'[6]333.07'!#REF!</definedName>
    <definedName name="mali">'[5]333.07'!#REF!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'[6]333.06'!#REF!</definedName>
    <definedName name="mm">'[5]333.06'!#REF!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'[6]333.06'!#REF!</definedName>
    <definedName name="mmm">'[5]333.06'!#REF!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'[6]333.06'!#REF!</definedName>
    <definedName name="mmmmm">'[5]333.06'!#REF!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'[6]343-05'!#REF!</definedName>
    <definedName name="MonseñorNouel">'[5]343-05'!#REF!</definedName>
    <definedName name="MonseñorNouel2" localSheetId="0">'[6]343-05'!#REF!</definedName>
    <definedName name="MonseñorNouel2">'[5]343-05'!#REF!</definedName>
    <definedName name="MonteCristi" localSheetId="0">'[6]343-05'!#REF!</definedName>
    <definedName name="MonteCristi">'[5]343-05'!#REF!</definedName>
    <definedName name="MonteCristi2" localSheetId="0">'[6]343-05'!#REF!</definedName>
    <definedName name="MonteCristi2">'[5]343-05'!#REF!</definedName>
    <definedName name="MontePlata" localSheetId="0">'[6]343-05'!#REF!</definedName>
    <definedName name="MontePlata">'[5]343-05'!#REF!</definedName>
    <definedName name="MontePlata2" localSheetId="0">'[6]343-05'!#REF!</definedName>
    <definedName name="MontePlata2">'[5]343-05'!#REF!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'[6]333.10'!#REF!</definedName>
    <definedName name="nb">'[5]333.10'!#REF!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'[6]333.04'!$D$11</definedName>
    <definedName name="o">'[5]333.04'!$D$11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 localSheetId="0">'[1]333.02'!#REF!</definedName>
    <definedName name="olm">'[1]333.02'!#REF!</definedName>
    <definedName name="oo" localSheetId="0">'[6]333.09'!$H$10</definedName>
    <definedName name="oo">'[5]333.09'!$H$10</definedName>
    <definedName name="ooo" localSheetId="0">'[6]333.06'!#REF!</definedName>
    <definedName name="ooo">'[5]333.06'!#REF!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'[23]3.1- 01 (2)'!$F$7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'[6]343-05'!#REF!</definedName>
    <definedName name="Pedernales">'[5]343-05'!#REF!</definedName>
    <definedName name="Pedernales2" localSheetId="0">'[6]343-05'!#REF!</definedName>
    <definedName name="Pedernales2">'[5]343-05'!#REF!</definedName>
    <definedName name="pep">#REF!</definedName>
    <definedName name="Peravia" localSheetId="0">'[6]343-05'!#REF!</definedName>
    <definedName name="Peravia">'[5]343-05'!#REF!</definedName>
    <definedName name="Peravia2" localSheetId="0">'[6]343-05'!#REF!</definedName>
    <definedName name="Peravia2">'[5]343-05'!#REF!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'[6]333-11'!$E$8</definedName>
    <definedName name="PIO">'[5]333-11'!$E$8</definedName>
    <definedName name="PIO_10">'[10]333-11'!$E$8</definedName>
    <definedName name="PIO_11">'[10]333-11'!$E$8</definedName>
    <definedName name="pip">#REF!</definedName>
    <definedName name="PJ" localSheetId="0">'[6]331-04'!#REF!</definedName>
    <definedName name="PJ">'[5]331-04'!#REF!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'[6]331-04'!#REF!</definedName>
    <definedName name="PL">'[5]331-04'!#REF!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'[6]333.04'!#REF!</definedName>
    <definedName name="pop">'[5]333.04'!#REF!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'[6]333.04'!#REF!</definedName>
    <definedName name="popop">'[5]333.04'!#REF!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'[6]333.04'!#REF!</definedName>
    <definedName name="popp">'[5]333.04'!#REF!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'[23]3.4.04  (2)'!$H$8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0">'[6]331-04'!$D$7</definedName>
    <definedName name="pr">'[5]331-04'!$D$7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'[6]343-05'!#REF!</definedName>
    <definedName name="PuertoPlata">'[5]343-05'!#REF!</definedName>
    <definedName name="PuertoPlata2" localSheetId="0">'[6]343-05'!#REF!</definedName>
    <definedName name="PuertoPlata2">'[5]343-05'!#REF!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'[24]3.10.11'!$J$7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'[6]333.05'!$D$9</definedName>
    <definedName name="rr">'[5]333.05'!$D$9</definedName>
    <definedName name="rrr" localSheetId="0">'[6]333.06'!$L$9</definedName>
    <definedName name="rrr">'[5]333.06'!$L$9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'[6]343-05'!#REF!</definedName>
    <definedName name="Salcedo">'[5]343-05'!#REF!</definedName>
    <definedName name="Salcedo2" localSheetId="0">'[6]343-05'!#REF!</definedName>
    <definedName name="Salcedo2">'[5]343-05'!#REF!</definedName>
    <definedName name="Samaná" localSheetId="0">'[6]343-05'!#REF!</definedName>
    <definedName name="Samaná">'[5]343-05'!#REF!</definedName>
    <definedName name="Samaná2" localSheetId="0">'[6]343-05'!#REF!</definedName>
    <definedName name="Samaná2">'[5]343-05'!#REF!</definedName>
    <definedName name="SánchezRamírez" localSheetId="0">'[6]343-05'!#REF!</definedName>
    <definedName name="SánchezRamírez">'[5]343-05'!#REF!</definedName>
    <definedName name="SánchezRamírez2" localSheetId="0">'[6]343-05'!#REF!</definedName>
    <definedName name="SánchezRamírez2">'[5]343-05'!#REF!</definedName>
    <definedName name="SanCristóbal" localSheetId="0">'[6]343-05'!#REF!</definedName>
    <definedName name="SanCristóbal">'[5]343-05'!#REF!</definedName>
    <definedName name="SanCristóbal2" localSheetId="0">'[6]343-05'!#REF!</definedName>
    <definedName name="SanCristóbal2">'[5]343-05'!#REF!</definedName>
    <definedName name="SanJuan" localSheetId="0">'[6]343-05'!#REF!</definedName>
    <definedName name="SanJuan">'[5]343-05'!#REF!</definedName>
    <definedName name="SanJuan2" localSheetId="0">'[6]343-05'!#REF!</definedName>
    <definedName name="SanJuan2">'[5]343-05'!#REF!</definedName>
    <definedName name="SanPedroMacorís" localSheetId="0">'[6]343-05'!#REF!</definedName>
    <definedName name="SanPedroMacorís">'[5]343-05'!#REF!</definedName>
    <definedName name="SanPedroMacorís2" localSheetId="0">'[6]343-05'!#REF!</definedName>
    <definedName name="SanPedroMacorís2">'[5]343-05'!#REF!</definedName>
    <definedName name="Santiago" localSheetId="0">'[6]343-05'!#REF!</definedName>
    <definedName name="Santiago">'[5]343-05'!#REF!</definedName>
    <definedName name="Santiago2" localSheetId="0">'[6]343-05'!#REF!</definedName>
    <definedName name="Santiago2">'[5]343-05'!#REF!</definedName>
    <definedName name="SantiagoRodríguez" localSheetId="0">'[6]343-05'!#REF!</definedName>
    <definedName name="SantiagoRodríguez">'[5]343-05'!#REF!</definedName>
    <definedName name="SantiagoRodríguez2" localSheetId="0">'[6]343-05'!#REF!</definedName>
    <definedName name="SantiagoRodríguez2">'[5]343-05'!#REF!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'[15]2'!$F$13</definedName>
    <definedName name="ss" localSheetId="0">'[6]343-01'!#REF!</definedName>
    <definedName name="ss">'[5]343-01'!#REF!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'[6]333.02'!#REF!</definedName>
    <definedName name="sss">'[5]333.02'!#REF!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'[6]333.02'!#REF!</definedName>
    <definedName name="t">'[5]333.02'!#REF!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[25]A!$A$1:$T$54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_xlnm.Print_Titles" localSheetId="0">'3.4-10'!$1:$5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'[6]344.13'!#REF!</definedName>
    <definedName name="tt">'[5]344.13'!#REF!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'[6]333.03'!#REF!</definedName>
    <definedName name="u">'[5]333.03'!#REF!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'[6]333.04'!#REF!</definedName>
    <definedName name="uu">'[5]333.04'!#REF!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'[4]344.13'!#REF!</definedName>
    <definedName name="uuuu">'[26]344.13'!#REF!</definedName>
    <definedName name="uuuuu" localSheetId="0">'[6]333.04'!#REF!</definedName>
    <definedName name="uuuuu">'[5]333.04'!#REF!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'[6]343-05'!#REF!</definedName>
    <definedName name="Valverde">'[5]343-05'!#REF!</definedName>
    <definedName name="Valverde2" localSheetId="0">'[6]343-05'!#REF!</definedName>
    <definedName name="Valverde2">'[5]343-05'!#REF!</definedName>
    <definedName name="vbfgbdfbg">'[27]3.22-11'!$B$7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'[6]333.07'!#REF!</definedName>
    <definedName name="vfv">'[5]333.07'!#REF!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'[6]333.07'!#REF!</definedName>
    <definedName name="vfxv">'[5]333.07'!#REF!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'[6]333.02'!$D$11</definedName>
    <definedName name="y">'[5]333.02'!$D$11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'[28]331-16'!#REF!</definedName>
    <definedName name="yt">'[28]331-16'!#REF!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'[16]3.23-10'!#REF!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'[6]333.03'!#REF!</definedName>
    <definedName name="z">'[5]333.03'!#REF!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_AC8B8F7E_6A8F_4355_B221_BDC628973047_.wvu.PrintTitles" localSheetId="0" hidden="1">'3.4-10'!$1:$5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2" i="1" l="1"/>
  <c r="Y90" i="1"/>
  <c r="Y84" i="1"/>
  <c r="Y79" i="1"/>
  <c r="Y74" i="1"/>
  <c r="Y72" i="1"/>
  <c r="Y58" i="1"/>
  <c r="Y54" i="1"/>
  <c r="Y49" i="1"/>
  <c r="Y42" i="1"/>
  <c r="Y7" i="1"/>
  <c r="V6" i="1"/>
  <c r="D112" i="1"/>
  <c r="B112" i="1"/>
  <c r="C112" i="1"/>
  <c r="X7" i="1"/>
  <c r="X6" i="1" s="1"/>
  <c r="W7" i="1"/>
  <c r="W6" i="1" s="1"/>
  <c r="X42" i="1"/>
  <c r="W42" i="1"/>
  <c r="X49" i="1"/>
  <c r="W49" i="1"/>
  <c r="X54" i="1"/>
  <c r="W54" i="1"/>
  <c r="X58" i="1"/>
  <c r="W58" i="1"/>
  <c r="X72" i="1"/>
  <c r="X74" i="1"/>
  <c r="W74" i="1"/>
  <c r="X79" i="1"/>
  <c r="W79" i="1"/>
  <c r="X84" i="1"/>
  <c r="W84" i="1"/>
  <c r="X90" i="1"/>
  <c r="W90" i="1"/>
  <c r="W112" i="1"/>
  <c r="X112" i="1"/>
  <c r="Y73" i="1"/>
  <c r="W72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91" i="1"/>
  <c r="Y89" i="1"/>
  <c r="Y86" i="1"/>
  <c r="Y87" i="1"/>
  <c r="Y88" i="1"/>
  <c r="Y85" i="1"/>
  <c r="Y81" i="1"/>
  <c r="Y82" i="1"/>
  <c r="Y83" i="1"/>
  <c r="Y80" i="1"/>
  <c r="Y76" i="1"/>
  <c r="Y77" i="1"/>
  <c r="Y78" i="1"/>
  <c r="Y75" i="1"/>
  <c r="Y71" i="1"/>
  <c r="Y60" i="1"/>
  <c r="Y61" i="1"/>
  <c r="Y62" i="1"/>
  <c r="Y63" i="1"/>
  <c r="Y64" i="1"/>
  <c r="Y65" i="1"/>
  <c r="Y66" i="1"/>
  <c r="Y67" i="1"/>
  <c r="Y68" i="1"/>
  <c r="Y69" i="1"/>
  <c r="Y70" i="1"/>
  <c r="Y59" i="1"/>
  <c r="Y44" i="1"/>
  <c r="Y45" i="1"/>
  <c r="Y46" i="1"/>
  <c r="Y48" i="1"/>
  <c r="Y43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8" i="1"/>
  <c r="Y56" i="1"/>
  <c r="Y57" i="1"/>
  <c r="Y55" i="1"/>
  <c r="Y53" i="1"/>
  <c r="Y51" i="1"/>
  <c r="Y52" i="1"/>
  <c r="Y50" i="1"/>
  <c r="Y115" i="1"/>
  <c r="Y114" i="1"/>
  <c r="Y113" i="1"/>
  <c r="V113" i="1"/>
  <c r="V114" i="1"/>
  <c r="V115" i="1"/>
  <c r="R115" i="1"/>
  <c r="Q115" i="1"/>
  <c r="P115" i="1"/>
  <c r="L115" i="1"/>
  <c r="K115" i="1"/>
  <c r="I115" i="1"/>
  <c r="H115" i="1"/>
  <c r="F115" i="1"/>
  <c r="E115" i="1"/>
  <c r="C115" i="1"/>
  <c r="B115" i="1"/>
  <c r="R114" i="1"/>
  <c r="Q114" i="1"/>
  <c r="P114" i="1"/>
  <c r="L114" i="1"/>
  <c r="K114" i="1"/>
  <c r="I114" i="1"/>
  <c r="H114" i="1"/>
  <c r="F114" i="1"/>
  <c r="E114" i="1"/>
  <c r="C114" i="1"/>
  <c r="B114" i="1"/>
  <c r="R113" i="1"/>
  <c r="Q113" i="1"/>
  <c r="P113" i="1"/>
  <c r="L113" i="1"/>
  <c r="K113" i="1"/>
  <c r="I113" i="1"/>
  <c r="H113" i="1"/>
  <c r="G113" i="1"/>
  <c r="D113" i="1"/>
  <c r="U112" i="1"/>
  <c r="T112" i="1"/>
  <c r="O112" i="1"/>
  <c r="N112" i="1"/>
  <c r="V111" i="1"/>
  <c r="S111" i="1"/>
  <c r="P111" i="1"/>
  <c r="M111" i="1"/>
  <c r="J111" i="1"/>
  <c r="G111" i="1"/>
  <c r="D111" i="1"/>
  <c r="V110" i="1"/>
  <c r="S110" i="1"/>
  <c r="P110" i="1"/>
  <c r="M110" i="1"/>
  <c r="J110" i="1"/>
  <c r="G110" i="1"/>
  <c r="D110" i="1"/>
  <c r="V109" i="1"/>
  <c r="S109" i="1"/>
  <c r="P109" i="1"/>
  <c r="M109" i="1"/>
  <c r="J109" i="1"/>
  <c r="G109" i="1"/>
  <c r="D109" i="1"/>
  <c r="V108" i="1"/>
  <c r="S108" i="1"/>
  <c r="P108" i="1"/>
  <c r="M108" i="1"/>
  <c r="J108" i="1"/>
  <c r="G108" i="1"/>
  <c r="D108" i="1"/>
  <c r="V107" i="1"/>
  <c r="S107" i="1"/>
  <c r="P107" i="1"/>
  <c r="M107" i="1"/>
  <c r="J107" i="1"/>
  <c r="G107" i="1"/>
  <c r="D107" i="1"/>
  <c r="V106" i="1"/>
  <c r="S106" i="1"/>
  <c r="P106" i="1"/>
  <c r="M106" i="1"/>
  <c r="J106" i="1"/>
  <c r="G106" i="1"/>
  <c r="D106" i="1"/>
  <c r="V105" i="1"/>
  <c r="S105" i="1"/>
  <c r="P105" i="1"/>
  <c r="M105" i="1"/>
  <c r="J105" i="1"/>
  <c r="G105" i="1"/>
  <c r="D105" i="1"/>
  <c r="V104" i="1"/>
  <c r="S104" i="1"/>
  <c r="P104" i="1"/>
  <c r="M104" i="1"/>
  <c r="J104" i="1"/>
  <c r="G104" i="1"/>
  <c r="D104" i="1"/>
  <c r="V103" i="1"/>
  <c r="S103" i="1"/>
  <c r="V102" i="1"/>
  <c r="S102" i="1"/>
  <c r="P102" i="1"/>
  <c r="M102" i="1"/>
  <c r="J102" i="1"/>
  <c r="G102" i="1"/>
  <c r="D102" i="1"/>
  <c r="V101" i="1"/>
  <c r="S101" i="1"/>
  <c r="P101" i="1"/>
  <c r="M101" i="1"/>
  <c r="J101" i="1"/>
  <c r="G101" i="1"/>
  <c r="D101" i="1"/>
  <c r="V100" i="1"/>
  <c r="S100" i="1"/>
  <c r="P100" i="1"/>
  <c r="M100" i="1"/>
  <c r="J100" i="1"/>
  <c r="G100" i="1"/>
  <c r="D100" i="1"/>
  <c r="V99" i="1"/>
  <c r="S99" i="1"/>
  <c r="P99" i="1"/>
  <c r="M99" i="1"/>
  <c r="J99" i="1"/>
  <c r="G99" i="1"/>
  <c r="D99" i="1"/>
  <c r="V98" i="1"/>
  <c r="S98" i="1"/>
  <c r="P98" i="1"/>
  <c r="M98" i="1"/>
  <c r="J98" i="1"/>
  <c r="G98" i="1"/>
  <c r="D98" i="1"/>
  <c r="V97" i="1"/>
  <c r="S97" i="1"/>
  <c r="P97" i="1"/>
  <c r="M97" i="1"/>
  <c r="J97" i="1"/>
  <c r="G97" i="1"/>
  <c r="D97" i="1"/>
  <c r="V96" i="1"/>
  <c r="S96" i="1"/>
  <c r="P96" i="1"/>
  <c r="M96" i="1"/>
  <c r="J96" i="1"/>
  <c r="G96" i="1"/>
  <c r="D96" i="1"/>
  <c r="V95" i="1"/>
  <c r="S95" i="1"/>
  <c r="P95" i="1"/>
  <c r="M95" i="1"/>
  <c r="J95" i="1"/>
  <c r="G95" i="1"/>
  <c r="D95" i="1"/>
  <c r="V94" i="1"/>
  <c r="S94" i="1"/>
  <c r="P94" i="1"/>
  <c r="M94" i="1"/>
  <c r="J94" i="1"/>
  <c r="G94" i="1"/>
  <c r="D94" i="1"/>
  <c r="V93" i="1"/>
  <c r="S93" i="1"/>
  <c r="P93" i="1"/>
  <c r="M93" i="1"/>
  <c r="J93" i="1"/>
  <c r="G93" i="1"/>
  <c r="D93" i="1"/>
  <c r="V92" i="1"/>
  <c r="S92" i="1"/>
  <c r="P92" i="1"/>
  <c r="M92" i="1"/>
  <c r="J92" i="1"/>
  <c r="G92" i="1"/>
  <c r="D92" i="1"/>
  <c r="V91" i="1"/>
  <c r="S91" i="1"/>
  <c r="P91" i="1"/>
  <c r="M91" i="1"/>
  <c r="J91" i="1"/>
  <c r="G91" i="1"/>
  <c r="D91" i="1"/>
  <c r="U90" i="1"/>
  <c r="T90" i="1"/>
  <c r="R90" i="1"/>
  <c r="Q90" i="1"/>
  <c r="O90" i="1"/>
  <c r="N90" i="1"/>
  <c r="L90" i="1"/>
  <c r="K90" i="1"/>
  <c r="I90" i="1"/>
  <c r="H90" i="1"/>
  <c r="F90" i="1"/>
  <c r="E90" i="1"/>
  <c r="C90" i="1"/>
  <c r="B90" i="1"/>
  <c r="V88" i="1"/>
  <c r="S88" i="1"/>
  <c r="P88" i="1"/>
  <c r="M88" i="1"/>
  <c r="J88" i="1"/>
  <c r="G88" i="1"/>
  <c r="D88" i="1"/>
  <c r="V87" i="1"/>
  <c r="S87" i="1"/>
  <c r="P87" i="1"/>
  <c r="M87" i="1"/>
  <c r="J87" i="1"/>
  <c r="G87" i="1"/>
  <c r="D87" i="1"/>
  <c r="V86" i="1"/>
  <c r="S86" i="1"/>
  <c r="P86" i="1"/>
  <c r="M86" i="1"/>
  <c r="J86" i="1"/>
  <c r="G86" i="1"/>
  <c r="D86" i="1"/>
  <c r="V85" i="1"/>
  <c r="S85" i="1"/>
  <c r="P85" i="1"/>
  <c r="M85" i="1"/>
  <c r="J85" i="1"/>
  <c r="G85" i="1"/>
  <c r="D85" i="1"/>
  <c r="U84" i="1"/>
  <c r="T84" i="1"/>
  <c r="R84" i="1"/>
  <c r="Q84" i="1"/>
  <c r="O84" i="1"/>
  <c r="N84" i="1"/>
  <c r="L84" i="1"/>
  <c r="K84" i="1"/>
  <c r="I84" i="1"/>
  <c r="H84" i="1"/>
  <c r="F84" i="1"/>
  <c r="E84" i="1"/>
  <c r="C84" i="1"/>
  <c r="B84" i="1"/>
  <c r="V83" i="1"/>
  <c r="S83" i="1"/>
  <c r="P83" i="1"/>
  <c r="M83" i="1"/>
  <c r="J83" i="1"/>
  <c r="G83" i="1"/>
  <c r="D83" i="1"/>
  <c r="V82" i="1"/>
  <c r="S82" i="1"/>
  <c r="P82" i="1"/>
  <c r="M82" i="1"/>
  <c r="J82" i="1"/>
  <c r="G82" i="1"/>
  <c r="D82" i="1"/>
  <c r="V81" i="1"/>
  <c r="S81" i="1"/>
  <c r="P81" i="1"/>
  <c r="M81" i="1"/>
  <c r="J81" i="1"/>
  <c r="G81" i="1"/>
  <c r="D81" i="1"/>
  <c r="U79" i="1"/>
  <c r="T79" i="1"/>
  <c r="R79" i="1"/>
  <c r="Q79" i="1"/>
  <c r="O79" i="1"/>
  <c r="N79" i="1"/>
  <c r="L79" i="1"/>
  <c r="K79" i="1"/>
  <c r="I79" i="1"/>
  <c r="H79" i="1"/>
  <c r="F79" i="1"/>
  <c r="E79" i="1"/>
  <c r="C79" i="1"/>
  <c r="B79" i="1"/>
  <c r="V78" i="1"/>
  <c r="S78" i="1"/>
  <c r="P78" i="1"/>
  <c r="M78" i="1"/>
  <c r="J78" i="1"/>
  <c r="G78" i="1"/>
  <c r="D78" i="1"/>
  <c r="V77" i="1"/>
  <c r="S77" i="1"/>
  <c r="P77" i="1"/>
  <c r="M77" i="1"/>
  <c r="J77" i="1"/>
  <c r="G77" i="1"/>
  <c r="D77" i="1"/>
  <c r="V76" i="1"/>
  <c r="S76" i="1"/>
  <c r="P76" i="1"/>
  <c r="M76" i="1"/>
  <c r="J76" i="1"/>
  <c r="G76" i="1"/>
  <c r="D76" i="1"/>
  <c r="U74" i="1"/>
  <c r="T74" i="1"/>
  <c r="R74" i="1"/>
  <c r="Q74" i="1"/>
  <c r="O74" i="1"/>
  <c r="N74" i="1"/>
  <c r="L74" i="1"/>
  <c r="K74" i="1"/>
  <c r="I74" i="1"/>
  <c r="H74" i="1"/>
  <c r="F74" i="1"/>
  <c r="E74" i="1"/>
  <c r="C74" i="1"/>
  <c r="B74" i="1"/>
  <c r="V70" i="1"/>
  <c r="V69" i="1"/>
  <c r="S69" i="1"/>
  <c r="P69" i="1"/>
  <c r="M69" i="1"/>
  <c r="J69" i="1"/>
  <c r="G69" i="1"/>
  <c r="D69" i="1"/>
  <c r="V68" i="1"/>
  <c r="S68" i="1"/>
  <c r="P68" i="1"/>
  <c r="M68" i="1"/>
  <c r="J68" i="1"/>
  <c r="G68" i="1"/>
  <c r="D68" i="1"/>
  <c r="V67" i="1"/>
  <c r="S67" i="1"/>
  <c r="P67" i="1"/>
  <c r="M67" i="1"/>
  <c r="J67" i="1"/>
  <c r="G67" i="1"/>
  <c r="D67" i="1"/>
  <c r="V66" i="1"/>
  <c r="S66" i="1"/>
  <c r="P66" i="1"/>
  <c r="M66" i="1"/>
  <c r="J66" i="1"/>
  <c r="G66" i="1"/>
  <c r="D66" i="1"/>
  <c r="V65" i="1"/>
  <c r="S65" i="1"/>
  <c r="P65" i="1"/>
  <c r="M65" i="1"/>
  <c r="J65" i="1"/>
  <c r="G65" i="1"/>
  <c r="D65" i="1"/>
  <c r="V64" i="1"/>
  <c r="S64" i="1"/>
  <c r="P64" i="1"/>
  <c r="M64" i="1"/>
  <c r="J64" i="1"/>
  <c r="G64" i="1"/>
  <c r="D64" i="1"/>
  <c r="V63" i="1"/>
  <c r="S63" i="1"/>
  <c r="P63" i="1"/>
  <c r="M63" i="1"/>
  <c r="J63" i="1"/>
  <c r="G63" i="1"/>
  <c r="D63" i="1"/>
  <c r="V62" i="1"/>
  <c r="S62" i="1"/>
  <c r="P62" i="1"/>
  <c r="M62" i="1"/>
  <c r="J62" i="1"/>
  <c r="G62" i="1"/>
  <c r="D62" i="1"/>
  <c r="V61" i="1"/>
  <c r="S61" i="1"/>
  <c r="P61" i="1"/>
  <c r="M61" i="1"/>
  <c r="J61" i="1"/>
  <c r="G61" i="1"/>
  <c r="D61" i="1"/>
  <c r="V60" i="1"/>
  <c r="S60" i="1"/>
  <c r="P60" i="1"/>
  <c r="M60" i="1"/>
  <c r="J60" i="1"/>
  <c r="G60" i="1"/>
  <c r="D60" i="1"/>
  <c r="V59" i="1"/>
  <c r="S59" i="1"/>
  <c r="P59" i="1"/>
  <c r="M59" i="1"/>
  <c r="J59" i="1"/>
  <c r="G59" i="1"/>
  <c r="D59" i="1"/>
  <c r="U58" i="1"/>
  <c r="T58" i="1"/>
  <c r="R58" i="1"/>
  <c r="Q58" i="1"/>
  <c r="O58" i="1"/>
  <c r="N58" i="1"/>
  <c r="L58" i="1"/>
  <c r="K58" i="1"/>
  <c r="I58" i="1"/>
  <c r="H58" i="1"/>
  <c r="F58" i="1"/>
  <c r="E58" i="1"/>
  <c r="C58" i="1"/>
  <c r="B58" i="1"/>
  <c r="V57" i="1"/>
  <c r="S57" i="1"/>
  <c r="P57" i="1"/>
  <c r="M57" i="1"/>
  <c r="J57" i="1"/>
  <c r="G57" i="1"/>
  <c r="D57" i="1"/>
  <c r="V56" i="1"/>
  <c r="S56" i="1"/>
  <c r="P56" i="1"/>
  <c r="M56" i="1"/>
  <c r="J56" i="1"/>
  <c r="G56" i="1"/>
  <c r="D56" i="1"/>
  <c r="V55" i="1"/>
  <c r="S55" i="1"/>
  <c r="P55" i="1"/>
  <c r="M55" i="1"/>
  <c r="J55" i="1"/>
  <c r="G55" i="1"/>
  <c r="D55" i="1"/>
  <c r="U54" i="1"/>
  <c r="T54" i="1"/>
  <c r="R54" i="1"/>
  <c r="Q54" i="1"/>
  <c r="O54" i="1"/>
  <c r="N54" i="1"/>
  <c r="L54" i="1"/>
  <c r="K54" i="1"/>
  <c r="I54" i="1"/>
  <c r="H54" i="1"/>
  <c r="F54" i="1"/>
  <c r="E54" i="1"/>
  <c r="C54" i="1"/>
  <c r="B54" i="1"/>
  <c r="V52" i="1"/>
  <c r="S52" i="1"/>
  <c r="P52" i="1"/>
  <c r="M52" i="1"/>
  <c r="J52" i="1"/>
  <c r="G52" i="1"/>
  <c r="D52" i="1"/>
  <c r="V51" i="1"/>
  <c r="S51" i="1"/>
  <c r="P51" i="1"/>
  <c r="M51" i="1"/>
  <c r="J51" i="1"/>
  <c r="G51" i="1"/>
  <c r="D51" i="1"/>
  <c r="V50" i="1"/>
  <c r="S50" i="1"/>
  <c r="P50" i="1"/>
  <c r="M50" i="1"/>
  <c r="J50" i="1"/>
  <c r="G50" i="1"/>
  <c r="D50" i="1"/>
  <c r="U49" i="1"/>
  <c r="T49" i="1"/>
  <c r="R49" i="1"/>
  <c r="Q49" i="1"/>
  <c r="O49" i="1"/>
  <c r="N49" i="1"/>
  <c r="L49" i="1"/>
  <c r="K49" i="1"/>
  <c r="I49" i="1"/>
  <c r="H49" i="1"/>
  <c r="F49" i="1"/>
  <c r="E49" i="1"/>
  <c r="C49" i="1"/>
  <c r="B49" i="1"/>
  <c r="V48" i="1"/>
  <c r="S48" i="1"/>
  <c r="P48" i="1"/>
  <c r="M48" i="1"/>
  <c r="J48" i="1"/>
  <c r="G48" i="1"/>
  <c r="D48" i="1"/>
  <c r="V47" i="1"/>
  <c r="S47" i="1"/>
  <c r="P47" i="1"/>
  <c r="M47" i="1"/>
  <c r="J47" i="1"/>
  <c r="G47" i="1"/>
  <c r="D47" i="1"/>
  <c r="V46" i="1"/>
  <c r="S46" i="1"/>
  <c r="P46" i="1"/>
  <c r="M46" i="1"/>
  <c r="J46" i="1"/>
  <c r="G46" i="1"/>
  <c r="D46" i="1"/>
  <c r="V45" i="1"/>
  <c r="S45" i="1"/>
  <c r="P45" i="1"/>
  <c r="M45" i="1"/>
  <c r="J45" i="1"/>
  <c r="G45" i="1"/>
  <c r="D45" i="1"/>
  <c r="V44" i="1"/>
  <c r="S44" i="1"/>
  <c r="P44" i="1"/>
  <c r="M44" i="1"/>
  <c r="J44" i="1"/>
  <c r="G44" i="1"/>
  <c r="D44" i="1"/>
  <c r="V43" i="1"/>
  <c r="S43" i="1"/>
  <c r="P43" i="1"/>
  <c r="M43" i="1"/>
  <c r="J43" i="1"/>
  <c r="G43" i="1"/>
  <c r="D43" i="1"/>
  <c r="U42" i="1"/>
  <c r="T42" i="1"/>
  <c r="R42" i="1"/>
  <c r="Q42" i="1"/>
  <c r="O42" i="1"/>
  <c r="N42" i="1"/>
  <c r="L42" i="1"/>
  <c r="K42" i="1"/>
  <c r="I42" i="1"/>
  <c r="H42" i="1"/>
  <c r="F42" i="1"/>
  <c r="E42" i="1"/>
  <c r="C42" i="1"/>
  <c r="B42" i="1"/>
  <c r="V41" i="1"/>
  <c r="S41" i="1"/>
  <c r="P41" i="1"/>
  <c r="M41" i="1"/>
  <c r="J41" i="1"/>
  <c r="G41" i="1"/>
  <c r="D41" i="1"/>
  <c r="V40" i="1"/>
  <c r="S40" i="1"/>
  <c r="P40" i="1"/>
  <c r="M40" i="1"/>
  <c r="J40" i="1"/>
  <c r="G40" i="1"/>
  <c r="D40" i="1"/>
  <c r="V39" i="1"/>
  <c r="S39" i="1"/>
  <c r="P39" i="1"/>
  <c r="M39" i="1"/>
  <c r="J39" i="1"/>
  <c r="G39" i="1"/>
  <c r="D39" i="1"/>
  <c r="V38" i="1"/>
  <c r="V37" i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V31" i="1"/>
  <c r="S31" i="1"/>
  <c r="P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U7" i="1"/>
  <c r="T7" i="1"/>
  <c r="R7" i="1"/>
  <c r="Q7" i="1"/>
  <c r="O7" i="1"/>
  <c r="N7" i="1"/>
  <c r="L7" i="1"/>
  <c r="K7" i="1"/>
  <c r="I7" i="1"/>
  <c r="H7" i="1"/>
  <c r="F7" i="1"/>
  <c r="E7" i="1"/>
  <c r="C7" i="1"/>
  <c r="B7" i="1"/>
  <c r="Y6" i="1" l="1"/>
  <c r="P74" i="1"/>
  <c r="J49" i="1"/>
  <c r="G74" i="1"/>
  <c r="S49" i="1"/>
  <c r="J115" i="1"/>
  <c r="P54" i="1"/>
  <c r="V112" i="1"/>
  <c r="D74" i="1"/>
  <c r="G79" i="1"/>
  <c r="T6" i="1"/>
  <c r="F112" i="1"/>
  <c r="F6" i="1" s="1"/>
  <c r="G54" i="1"/>
  <c r="D42" i="1"/>
  <c r="P42" i="1"/>
  <c r="D84" i="1"/>
  <c r="M114" i="1"/>
  <c r="U6" i="1"/>
  <c r="G84" i="1"/>
  <c r="D49" i="1"/>
  <c r="P49" i="1"/>
  <c r="J74" i="1"/>
  <c r="S79" i="1"/>
  <c r="B6" i="1"/>
  <c r="G115" i="1"/>
  <c r="S42" i="1"/>
  <c r="J54" i="1"/>
  <c r="S74" i="1"/>
  <c r="V79" i="1"/>
  <c r="C6" i="1"/>
  <c r="V58" i="1"/>
  <c r="J42" i="1"/>
  <c r="G49" i="1"/>
  <c r="O6" i="1"/>
  <c r="J84" i="1"/>
  <c r="M115" i="1"/>
  <c r="N6" i="1"/>
  <c r="J58" i="1"/>
  <c r="V84" i="1"/>
  <c r="P84" i="1"/>
  <c r="M113" i="1"/>
  <c r="P112" i="1"/>
  <c r="V49" i="1"/>
  <c r="M79" i="1"/>
  <c r="R112" i="1"/>
  <c r="R6" i="1" s="1"/>
  <c r="D54" i="1"/>
  <c r="P79" i="1"/>
  <c r="S84" i="1"/>
  <c r="M90" i="1"/>
  <c r="G114" i="1"/>
  <c r="D115" i="1"/>
  <c r="M54" i="1"/>
  <c r="M84" i="1"/>
  <c r="H112" i="1"/>
  <c r="H6" i="1" s="1"/>
  <c r="G42" i="1"/>
  <c r="V42" i="1"/>
  <c r="D79" i="1"/>
  <c r="I112" i="1"/>
  <c r="I6" i="1" s="1"/>
  <c r="J114" i="1"/>
  <c r="D90" i="1"/>
  <c r="S90" i="1"/>
  <c r="K112" i="1"/>
  <c r="K6" i="1" s="1"/>
  <c r="J7" i="1"/>
  <c r="M49" i="1"/>
  <c r="M7" i="1"/>
  <c r="G7" i="1"/>
  <c r="V7" i="1"/>
  <c r="P7" i="1"/>
  <c r="V74" i="1"/>
  <c r="J90" i="1"/>
  <c r="L112" i="1"/>
  <c r="L6" i="1" s="1"/>
  <c r="S7" i="1"/>
  <c r="M58" i="1"/>
  <c r="G90" i="1"/>
  <c r="V90" i="1"/>
  <c r="Q112" i="1"/>
  <c r="Q6" i="1" s="1"/>
  <c r="D7" i="1"/>
  <c r="S54" i="1"/>
  <c r="P58" i="1"/>
  <c r="D58" i="1"/>
  <c r="S58" i="1"/>
  <c r="G58" i="1"/>
  <c r="M74" i="1"/>
  <c r="P90" i="1"/>
  <c r="S114" i="1"/>
  <c r="M42" i="1"/>
  <c r="V54" i="1"/>
  <c r="J79" i="1"/>
  <c r="S115" i="1"/>
  <c r="S113" i="1"/>
  <c r="D114" i="1"/>
  <c r="J113" i="1"/>
  <c r="E112" i="1"/>
  <c r="E6" i="1" s="1"/>
  <c r="D6" i="1" l="1"/>
  <c r="M112" i="1"/>
  <c r="M6" i="1" s="1"/>
  <c r="G112" i="1"/>
  <c r="G6" i="1" s="1"/>
  <c r="P6" i="1"/>
  <c r="S112" i="1"/>
  <c r="S6" i="1" s="1"/>
  <c r="J112" i="1"/>
  <c r="J6" i="1" s="1"/>
</calcChain>
</file>

<file path=xl/sharedStrings.xml><?xml version="1.0" encoding="utf-8"?>
<sst xmlns="http://schemas.openxmlformats.org/spreadsheetml/2006/main" count="345" uniqueCount="120">
  <si>
    <t>Parque industrial</t>
  </si>
  <si>
    <t>Masculino</t>
  </si>
  <si>
    <t>Femenino</t>
  </si>
  <si>
    <t>Total</t>
  </si>
  <si>
    <t>Región Cibao Norte</t>
  </si>
  <si>
    <t>Caribbean Industrial Park</t>
  </si>
  <si>
    <r>
      <t>Ecopark Industrial Free Zone</t>
    </r>
    <r>
      <rPr>
        <vertAlign val="superscript"/>
        <sz val="9"/>
        <rFont val="Roboto"/>
      </rPr>
      <t>1</t>
    </r>
  </si>
  <si>
    <t>El  Limonal</t>
  </si>
  <si>
    <t>Gurabo</t>
  </si>
  <si>
    <t>La Flor Dominicana</t>
  </si>
  <si>
    <t>La Herradura Industrial Park</t>
  </si>
  <si>
    <t>La Habanera</t>
  </si>
  <si>
    <t>Moca</t>
  </si>
  <si>
    <t>Navarrete</t>
  </si>
  <si>
    <t>Palmar Abajo</t>
  </si>
  <si>
    <t>Palmarejo</t>
  </si>
  <si>
    <t>Parque Industrial y de Servicios Yaque</t>
  </si>
  <si>
    <t>Parque Tecnológico de Santiago</t>
  </si>
  <si>
    <t>Parque Zona Franca San Víctor</t>
  </si>
  <si>
    <t>Puerto Plata</t>
  </si>
  <si>
    <t>Los Candelones</t>
  </si>
  <si>
    <t>Los Rieles</t>
  </si>
  <si>
    <t>Luperon Verde</t>
  </si>
  <si>
    <t>Parque Industrial  CDF</t>
  </si>
  <si>
    <t>Parque Industrial CTQ</t>
  </si>
  <si>
    <t>Parque Industrial Eduardo León Jiménez</t>
  </si>
  <si>
    <t>Parque Industrial Elva María</t>
  </si>
  <si>
    <t>Parque Industrial INETAB</t>
  </si>
  <si>
    <t>Parque Industrial KG Compañía Comercial</t>
  </si>
  <si>
    <t xml:space="preserve">Santiago </t>
  </si>
  <si>
    <t>Santiago-Navarrete (PISANO)</t>
  </si>
  <si>
    <t>Zona Franca Bahía de Maimón</t>
  </si>
  <si>
    <t>Zona Franca Industrial del Norte</t>
  </si>
  <si>
    <t>Zona Franca Industrial  Emimar</t>
  </si>
  <si>
    <t>Zona Franca Industrial  SAG</t>
  </si>
  <si>
    <t>Zona Franca  Jobo Industrial</t>
  </si>
  <si>
    <t>Tamboril</t>
  </si>
  <si>
    <t>Región Cibao Sur</t>
  </si>
  <si>
    <t>Bonao</t>
  </si>
  <si>
    <t>Dos Ríos</t>
  </si>
  <si>
    <t>La Vega</t>
  </si>
  <si>
    <t>La Hispaniola</t>
  </si>
  <si>
    <t>Parque Industrial Sunsea</t>
  </si>
  <si>
    <t>Región Cibao Nordeste</t>
  </si>
  <si>
    <t>San Francisco de Macorís</t>
  </si>
  <si>
    <t>Zona Franca Salcedo</t>
  </si>
  <si>
    <t>Conacado Industrial Park</t>
  </si>
  <si>
    <t>Región Cibao Noroeste</t>
  </si>
  <si>
    <t>Esperanza</t>
  </si>
  <si>
    <t>Zona Franca Industrial de Mao Zofinnma</t>
  </si>
  <si>
    <t>Zona Franca Industrial Boca de Mao</t>
  </si>
  <si>
    <t>Zona Franca Industrial de Cotuí</t>
  </si>
  <si>
    <t>Región Valdesia</t>
  </si>
  <si>
    <t>Baní</t>
  </si>
  <si>
    <t>Gilp Global Industria &amp; Logistics Park</t>
  </si>
  <si>
    <t>Interexport Free Zone</t>
  </si>
  <si>
    <t>San Cristóbal, (Itabo)</t>
  </si>
  <si>
    <t>La Armería</t>
  </si>
  <si>
    <t>Multiparques</t>
  </si>
  <si>
    <t>Nigua</t>
  </si>
  <si>
    <t>Nigua II</t>
  </si>
  <si>
    <t>Zona Franca Industrial  del Sur</t>
  </si>
  <si>
    <t>Villa Altagracia</t>
  </si>
  <si>
    <t>Zona Franca 6 de Noviembre</t>
  </si>
  <si>
    <t>Región Enriquillo</t>
  </si>
  <si>
    <t>Barahona</t>
  </si>
  <si>
    <t>Pedernales</t>
  </si>
  <si>
    <t>Región Yuma</t>
  </si>
  <si>
    <t>El Seibo</t>
  </si>
  <si>
    <t>La Romana I</t>
  </si>
  <si>
    <t>La Romana II</t>
  </si>
  <si>
    <t>Región Higuamo</t>
  </si>
  <si>
    <t>Chemtec</t>
  </si>
  <si>
    <t>Hato Mayor</t>
  </si>
  <si>
    <t>Quisqueya</t>
  </si>
  <si>
    <t>San Pedro de Macorís</t>
  </si>
  <si>
    <t>Región Ozama</t>
  </si>
  <si>
    <t>Andrés</t>
  </si>
  <si>
    <t>Bella Vista</t>
  </si>
  <si>
    <t>Cibernético</t>
  </si>
  <si>
    <t>Excel Boca Chica</t>
  </si>
  <si>
    <t>Global Zona Franca Industrial</t>
  </si>
  <si>
    <t>Hainamosa</t>
  </si>
  <si>
    <t>Hato Nuevo</t>
  </si>
  <si>
    <t>Intercontinental</t>
  </si>
  <si>
    <t>Las Américas</t>
  </si>
  <si>
    <t>Los Alcarrizos</t>
  </si>
  <si>
    <t>Multimodal Caucedo</t>
  </si>
  <si>
    <t>Parque Zona Franca Tecnológico de Herrera</t>
  </si>
  <si>
    <t>Hispaniola Industrial Free Zone Park</t>
  </si>
  <si>
    <t>Zona FrancaCaribbean Glas</t>
  </si>
  <si>
    <t>Zona Franca Industrial Avocado Acres</t>
  </si>
  <si>
    <t>Perlav</t>
  </si>
  <si>
    <t>San Isidro</t>
  </si>
  <si>
    <t>Villa Mella</t>
  </si>
  <si>
    <t>Zona Franca Industrial y de Servicios Norte Infiesto</t>
  </si>
  <si>
    <t>Zona Franca Industrial Riosur</t>
  </si>
  <si>
    <t>Otros</t>
  </si>
  <si>
    <t>Zonas Francas Servicios</t>
  </si>
  <si>
    <t>Zonas Francas Especiales</t>
  </si>
  <si>
    <t>Operadoras</t>
  </si>
  <si>
    <t>*Cifras sujetas a rectificación</t>
  </si>
  <si>
    <t>Zonas Francas especiales: son empresas nacionales  que operan dentro del sector de zonas francas con un régimen especial.</t>
  </si>
  <si>
    <t>Fuente:  Registros administrativos, Departamento de Estadísticas (Informe anual),  Consejo Nacional de Zonas Francas de Exportación (CNZFE).</t>
  </si>
  <si>
    <t>Zona Franca Industrial Luna</t>
  </si>
  <si>
    <t>PID Free Zone Park</t>
  </si>
  <si>
    <t>Interlogistics Free Zone &amp; Logistics Park</t>
  </si>
  <si>
    <t>Parque Industrial Llanos de Canca (La Palma)</t>
  </si>
  <si>
    <t>Haina Internacional Terminal (HIT)</t>
  </si>
  <si>
    <r>
      <rPr>
        <b/>
        <sz val="9"/>
        <rFont val="Roboto"/>
      </rPr>
      <t xml:space="preserve">Cuadro 3.4-10. </t>
    </r>
    <r>
      <rPr>
        <sz val="9"/>
        <rFont val="Roboto"/>
      </rPr>
      <t>REPÚBLICA DOMINICANA: Total de empleos en las Zonas Francas por año y sexo, según parque industrial, 2017-2024*</t>
    </r>
  </si>
  <si>
    <t>n/o</t>
  </si>
  <si>
    <t>PUNTA CANA FREE ZONE</t>
  </si>
  <si>
    <t>Región El Valle</t>
  </si>
  <si>
    <t>Zona Franca Industrial Villa Tapia</t>
  </si>
  <si>
    <t>Zona Franca Industrial Hatillo</t>
  </si>
  <si>
    <t xml:space="preserve">Zona Franca Industrial San Juan </t>
  </si>
  <si>
    <t>Parque de Zona Franca Port Cabo Rojo</t>
  </si>
  <si>
    <t>Zona Franca Industrial Gautier</t>
  </si>
  <si>
    <t xml:space="preserve"> Notas: Operadoras son empresas administradoras de parques; los datos de empleos generados por estas, no están disponible de manera desagregada, según nivel de ocupación.</t>
  </si>
  <si>
    <r>
      <rPr>
        <vertAlign val="superscript"/>
        <sz val="7"/>
        <rFont val="Roboto"/>
      </rPr>
      <t xml:space="preserve">1 </t>
    </r>
    <r>
      <rPr>
        <sz val="7"/>
        <rFont val="Roboto"/>
      </rPr>
      <t>Anteriormente Santiago-Jánico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</si>
</sst>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9"/>
      <color theme="1"/>
      <name val="Roboto"/>
    </font>
    <font>
      <vertAlign val="superscript"/>
      <sz val="9"/>
      <name val="Roboto"/>
    </font>
    <font>
      <sz val="7"/>
      <name val="Roboto"/>
    </font>
    <font>
      <vertAlign val="superscript"/>
      <sz val="7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1" applyFont="1" applyFill="1"/>
    <xf numFmtId="0" fontId="3" fillId="2" borderId="0" xfId="1" applyFont="1" applyFill="1"/>
    <xf numFmtId="3" fontId="3" fillId="2" borderId="0" xfId="1" applyNumberFormat="1" applyFont="1" applyFill="1"/>
    <xf numFmtId="0" fontId="2" fillId="2" borderId="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justify" wrapText="1"/>
    </xf>
    <xf numFmtId="3" fontId="2" fillId="2" borderId="0" xfId="3" applyNumberFormat="1" applyFont="1" applyFill="1" applyAlignment="1">
      <alignment horizontal="right" wrapText="1" indent="1"/>
    </xf>
    <xf numFmtId="0" fontId="2" fillId="2" borderId="0" xfId="1" applyFont="1" applyFill="1" applyAlignment="1">
      <alignment horizontal="left" vertical="justify" wrapText="1" indent="1"/>
    </xf>
    <xf numFmtId="3" fontId="2" fillId="2" borderId="0" xfId="1" applyNumberFormat="1" applyFont="1" applyFill="1"/>
    <xf numFmtId="0" fontId="3" fillId="2" borderId="0" xfId="1" applyFont="1" applyFill="1" applyAlignment="1">
      <alignment horizontal="left" vertical="justify" wrapText="1" indent="2"/>
    </xf>
    <xf numFmtId="3" fontId="4" fillId="2" borderId="0" xfId="3" applyNumberFormat="1" applyFont="1" applyFill="1" applyAlignment="1">
      <alignment horizontal="right" wrapText="1" indent="1"/>
    </xf>
    <xf numFmtId="0" fontId="3" fillId="2" borderId="0" xfId="1" applyFont="1" applyFill="1" applyAlignment="1">
      <alignment horizontal="left" vertical="justify" wrapText="1" indent="1"/>
    </xf>
    <xf numFmtId="3" fontId="3" fillId="2" borderId="0" xfId="3" applyNumberFormat="1" applyFont="1" applyFill="1" applyAlignment="1">
      <alignment horizontal="right" wrapText="1" indent="1"/>
    </xf>
    <xf numFmtId="3" fontId="4" fillId="2" borderId="0" xfId="3" applyNumberFormat="1" applyFont="1" applyFill="1" applyBorder="1" applyAlignment="1">
      <alignment horizontal="right" wrapText="1" indent="1"/>
    </xf>
    <xf numFmtId="0" fontId="3" fillId="2" borderId="2" xfId="1" applyFont="1" applyFill="1" applyBorder="1" applyAlignment="1">
      <alignment horizontal="left" vertical="justify" wrapText="1" indent="2"/>
    </xf>
    <xf numFmtId="3" fontId="4" fillId="2" borderId="2" xfId="3" applyNumberFormat="1" applyFont="1" applyFill="1" applyBorder="1" applyAlignment="1">
      <alignment horizontal="right" wrapText="1" indent="1"/>
    </xf>
    <xf numFmtId="0" fontId="6" fillId="2" borderId="0" xfId="1" applyFont="1" applyFill="1" applyAlignment="1">
      <alignment horizontal="left" vertical="justify" wrapText="1"/>
    </xf>
    <xf numFmtId="0" fontId="6" fillId="2" borderId="0" xfId="1" applyFont="1" applyFill="1"/>
    <xf numFmtId="0" fontId="6" fillId="2" borderId="0" xfId="1" applyFont="1" applyFill="1" applyAlignment="1">
      <alignment horizontal="left"/>
    </xf>
    <xf numFmtId="3" fontId="3" fillId="2" borderId="0" xfId="3" applyNumberFormat="1" applyFont="1" applyFill="1" applyBorder="1" applyAlignment="1">
      <alignment horizontal="right" wrapText="1" indent="1"/>
    </xf>
    <xf numFmtId="3" fontId="3" fillId="2" borderId="2" xfId="3" applyNumberFormat="1" applyFont="1" applyFill="1" applyBorder="1" applyAlignment="1">
      <alignment horizontal="right" wrapText="1" indent="1"/>
    </xf>
    <xf numFmtId="0" fontId="3" fillId="0" borderId="0" xfId="1" applyFont="1" applyAlignment="1">
      <alignment horizontal="left" vertical="justify" wrapText="1" indent="2"/>
    </xf>
    <xf numFmtId="3" fontId="4" fillId="0" borderId="0" xfId="3" applyNumberFormat="1" applyFont="1" applyFill="1" applyAlignment="1">
      <alignment horizontal="right" wrapText="1" indent="1"/>
    </xf>
    <xf numFmtId="3" fontId="3" fillId="0" borderId="0" xfId="3" applyNumberFormat="1" applyFont="1" applyFill="1" applyBorder="1" applyAlignment="1">
      <alignment horizontal="right" wrapText="1" indent="1"/>
    </xf>
    <xf numFmtId="0" fontId="3" fillId="0" borderId="0" xfId="1" applyFont="1"/>
    <xf numFmtId="3" fontId="2" fillId="0" borderId="0" xfId="3" applyNumberFormat="1" applyFont="1" applyFill="1" applyAlignment="1">
      <alignment horizontal="right" wrapText="1" indent="1"/>
    </xf>
    <xf numFmtId="3" fontId="3" fillId="0" borderId="0" xfId="3" applyNumberFormat="1" applyFont="1" applyFill="1" applyAlignment="1">
      <alignment horizontal="right" wrapText="1" indent="1"/>
    </xf>
    <xf numFmtId="0" fontId="2" fillId="2" borderId="1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 indent="1"/>
    </xf>
    <xf numFmtId="0" fontId="2" fillId="2" borderId="2" xfId="1" applyFont="1" applyFill="1" applyBorder="1" applyAlignment="1">
      <alignment horizontal="left" vertical="center" wrapText="1" indent="1"/>
    </xf>
    <xf numFmtId="3" fontId="8" fillId="2" borderId="0" xfId="3" applyNumberFormat="1" applyFont="1" applyFill="1" applyAlignment="1">
      <alignment horizontal="right" wrapText="1" indent="1"/>
    </xf>
    <xf numFmtId="3" fontId="2" fillId="2" borderId="0" xfId="3" applyNumberFormat="1" applyFont="1" applyFill="1" applyBorder="1" applyAlignment="1">
      <alignment horizontal="right" wrapText="1" indent="1"/>
    </xf>
  </cellXfs>
  <cellStyles count="4">
    <cellStyle name="Millares 10 2" xfId="3" xr:uid="{A690731C-840F-48A9-880F-9F9A45841A4A}"/>
    <cellStyle name="Moneda 2" xfId="2" xr:uid="{92931EAF-37BE-405E-A55C-746FFE2EF293}"/>
    <cellStyle name="Normal" xfId="0" builtinId="0"/>
    <cellStyle name="Normal 10 2" xfId="1" xr:uid="{D029B43A-A239-45AF-BB70-4FA37A9EED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685800</xdr:colOff>
      <xdr:row>0</xdr:row>
      <xdr:rowOff>0</xdr:rowOff>
    </xdr:from>
    <xdr:to>
      <xdr:col>24</xdr:col>
      <xdr:colOff>616897</xdr:colOff>
      <xdr:row>2</xdr:row>
      <xdr:rowOff>115860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E1D9BF-8002-4755-9551-4F76A437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40150" y="0"/>
          <a:ext cx="664522" cy="420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theodore.quant\Desktop\RD%20en%20Cifras%202020\Rep.%20Dom%20en%20Cifras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Rep&#250;blica%20Dominicana%20en%20Cifras%20DEF%20%20al%2019%209%202019\Republica%20Dominicana%20en%20cifras%202019%20Theodore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G7">
            <v>3854038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Produccion Agricola"/>
      <sheetName val="3.1- 01 (3)"/>
      <sheetName val="3.1 -02 (3)"/>
      <sheetName val="3.1 -03 (3)"/>
      <sheetName val="3.1 -04 (3)"/>
      <sheetName val="3.1 -05 (4)"/>
      <sheetName val="3.1-06(3)"/>
      <sheetName val="3.1 -06 (3)"/>
      <sheetName val="3.1 -07 (3)"/>
      <sheetName val="3.1 -08 (2)"/>
      <sheetName val="3.1 -09 (2)"/>
      <sheetName val="3.1-10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3.8 Consumo Combustibles"/>
      <sheetName val="3.8-01  (3)"/>
      <sheetName val="3.8.02"/>
    </sheetNames>
    <sheetDataSet>
      <sheetData sheetId="0" refreshError="1"/>
      <sheetData sheetId="1" refreshError="1"/>
      <sheetData sheetId="2" refreshError="1"/>
      <sheetData sheetId="3">
        <row r="9">
          <cell r="B9">
            <v>161707.10691823898</v>
          </cell>
        </row>
      </sheetData>
      <sheetData sheetId="4">
        <row r="9">
          <cell r="B9">
            <v>159423.27044025157</v>
          </cell>
        </row>
      </sheetData>
      <sheetData sheetId="5">
        <row r="9">
          <cell r="B9">
            <v>535796.5865444903</v>
          </cell>
        </row>
      </sheetData>
      <sheetData sheetId="6" refreshError="1"/>
      <sheetData sheetId="7" refreshError="1"/>
      <sheetData sheetId="8">
        <row r="9">
          <cell r="D9">
            <v>535796.5865444903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9">
          <cell r="C9">
            <v>517510.45499738614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>
        <row r="8">
          <cell r="F8">
            <v>665</v>
          </cell>
          <cell r="H8">
            <v>673</v>
          </cell>
        </row>
      </sheetData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 "/>
      <sheetName val="1 Situacion Fisica"/>
      <sheetName val="1.1 Datos generales"/>
      <sheetName val="1.1.-01 Distancias Intermunic"/>
      <sheetName val="1.2 Clima y Medioambiente (2)"/>
      <sheetName val="1.2.01 (2)"/>
      <sheetName val="1.2.02 (2)"/>
      <sheetName val="1.2.03 (2)"/>
      <sheetName val="1.2.04 (2)"/>
      <sheetName val="1.2.05 (2)"/>
      <sheetName val="1.2.06  (2)"/>
      <sheetName val="2. Situación Demografica"/>
      <sheetName val="2.1 VITALES"/>
      <sheetName val="2.1-01 (2)"/>
      <sheetName val="2.1-02 (2)"/>
      <sheetName val="2.1-03 (2)"/>
      <sheetName val="2.1-04 (2)"/>
      <sheetName val="2.1-05 (2)"/>
      <sheetName val="2.1-06 (2)"/>
      <sheetName val="2.1-07 (2)"/>
      <sheetName val="2.1-08 (2)"/>
      <sheetName val="2.1-09 (2)"/>
      <sheetName val="2.1-10 (2)"/>
      <sheetName val="2.1-11 (2)"/>
      <sheetName val="2.1-12 (2)"/>
      <sheetName val="2.2 POBLACIÓ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2)"/>
      <sheetName val="3.1 -02 (2)"/>
      <sheetName val="3.1 -03 (2)"/>
      <sheetName val="3.1 -04 (2)"/>
      <sheetName val="3.1 -05 (3)"/>
      <sheetName val="3.1 -06 (2)"/>
      <sheetName val="3.1 -07 (2)"/>
      <sheetName val="3.1 -08"/>
      <sheetName val="3.1 -09"/>
      <sheetName val="3.1 -10"/>
      <sheetName val="3.1 -11 (2)"/>
      <sheetName val="3.1 -12 (2)"/>
      <sheetName val="3.1 13"/>
      <sheetName val="3.1 -14 (2)"/>
      <sheetName val="3.1 -15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2)"/>
      <sheetName val="3.4-06  (2)"/>
      <sheetName val="3.4.07  (2)"/>
      <sheetName val="3.4.08  (2)"/>
      <sheetName val="3.4-09  (2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2)"/>
      <sheetName val="3.5.07  (2)"/>
      <sheetName val="3.5.08  (2)"/>
      <sheetName val="3.5.09  (2)"/>
      <sheetName val="3.6 Agua potable"/>
      <sheetName val="3.6.01  (2)"/>
      <sheetName val="3.6.02  (2)"/>
      <sheetName val="3.6.03 (2)"/>
      <sheetName val="3.6.04 (2)"/>
      <sheetName val="3.7 Construcción (2)"/>
      <sheetName val="3.7-01 "/>
      <sheetName val="3.7-02 "/>
      <sheetName val="3.7-03 "/>
      <sheetName val="3.7-04 "/>
      <sheetName val="3.7-05 "/>
      <sheetName val="3.7-06 "/>
      <sheetName val=" 3.7-07"/>
      <sheetName val="3.8 Consumo Combustibles"/>
      <sheetName val="3.8-01  (2)"/>
      <sheetName val="3.8.02"/>
      <sheetName val="3.9 Turismo (2)"/>
      <sheetName val="3.9-01"/>
      <sheetName val="3.9.02 "/>
      <sheetName val="3.9.03 "/>
      <sheetName val="3.9.04 "/>
      <sheetName val="3.9.05 "/>
      <sheetName val="3.9.06 "/>
      <sheetName val="3.9.07 "/>
      <sheetName val="3.9.08 "/>
      <sheetName val="3.9.09 "/>
      <sheetName val="3.9.10 "/>
      <sheetName val="3.10 Transporte (2)"/>
      <sheetName val="3.10.01 "/>
      <sheetName val="3.10-02"/>
      <sheetName val="3.10.03 "/>
      <sheetName val="3.10.04 "/>
      <sheetName val="3.10.05 "/>
      <sheetName val="3.10.06 "/>
      <sheetName val="3.10.07 (2)"/>
      <sheetName val="3.10.08 "/>
      <sheetName val="3.10.09 "/>
      <sheetName val="3.10.10 "/>
      <sheetName val="3.10.11"/>
      <sheetName val="3.10.12"/>
      <sheetName val="3.10.13 "/>
      <sheetName val="3.11 Comunicación "/>
      <sheetName val="3.11-01 "/>
      <sheetName val="3.11-02 "/>
      <sheetName val="3.11-03 "/>
      <sheetName val="3.11-04 "/>
      <sheetName val="3.11-05"/>
      <sheetName val="3.11-06  "/>
      <sheetName val="3.11-07"/>
      <sheetName val="3.12 Intermadiación Finaciera"/>
      <sheetName val="3.12-01"/>
      <sheetName val="3-12-02"/>
      <sheetName val="3-12-03 "/>
      <sheetName val="3.12-04"/>
      <sheetName val="3.12-05"/>
      <sheetName val="3.12-06"/>
      <sheetName val="3.12-07"/>
      <sheetName val="3.12-08"/>
      <sheetName val="3.12-09"/>
      <sheetName val="3.12-10"/>
      <sheetName val="3.12-11"/>
      <sheetName val="3.13 Mercado Asegurador"/>
      <sheetName val="3.13-01"/>
      <sheetName val="3.13-02"/>
      <sheetName val="3.13-03"/>
      <sheetName val="3.13-04"/>
      <sheetName val="3.13-05"/>
      <sheetName val="3.13-06"/>
      <sheetName val="3.14 Mercado de Valores"/>
      <sheetName val="3.14-01"/>
      <sheetName val="3.14-02"/>
      <sheetName val="3.14-03"/>
      <sheetName val="3.14-04"/>
      <sheetName val="3.14-05"/>
      <sheetName val="3.14-06"/>
      <sheetName val="3.14-07"/>
      <sheetName val="3.15 Cuentas Nacionales (2)"/>
      <sheetName val="3.15-01."/>
      <sheetName val="3.15-2"/>
      <sheetName val="3.15-3"/>
      <sheetName val="3.15-4."/>
      <sheetName val="3.16 Precios (2)"/>
      <sheetName val="3.16.01 "/>
      <sheetName val="3.16.02 "/>
      <sheetName val="3.16-03 "/>
      <sheetName val="3.16.04 "/>
      <sheetName val="3.16.05 "/>
      <sheetName val="3.16-06 "/>
      <sheetName val="3.16-07 "/>
      <sheetName val="3.16-08 "/>
      <sheetName val="3.16-09 "/>
      <sheetName val="3.16-10 "/>
      <sheetName val="3.16-11 "/>
      <sheetName val="3.17 Sector Externo"/>
      <sheetName val="3.17-01 "/>
      <sheetName val="3.17-02  "/>
      <sheetName val="3.17-03 "/>
      <sheetName val="3.17-04 "/>
      <sheetName val="3.17-05 "/>
      <sheetName val="3.17-06"/>
      <sheetName val="3.17-07"/>
      <sheetName val="3.17-08"/>
      <sheetName val="3.17-09"/>
      <sheetName val="3.17-10"/>
      <sheetName val="3.17-11"/>
      <sheetName val="3.17-12 (2)"/>
      <sheetName val="Finanzas Públicas (2)"/>
      <sheetName val="3.18-01 (2)"/>
      <sheetName val="3.18-02 (2)"/>
      <sheetName val="3.18-03 (2)"/>
      <sheetName val="3.18-04 (2)"/>
      <sheetName val="3.18-05 (2)"/>
      <sheetName val="3.18-06 (2)"/>
      <sheetName val="3.18-07 (2)"/>
      <sheetName val="3.18-08 (2)"/>
      <sheetName val="3.19 Finanzas Munic"/>
      <sheetName val="3.19-01 (2)"/>
      <sheetName val="3.19-02 (2)"/>
      <sheetName val="3.19-03 (2)"/>
      <sheetName val="3.19-04 (2)"/>
      <sheetName val="3.19-05 (2)"/>
      <sheetName val="3.19-06 (2)"/>
      <sheetName val="3.19-07 (2)"/>
      <sheetName val="3.20 Credito Público"/>
      <sheetName val="3.20-01"/>
      <sheetName val="3.20-02"/>
      <sheetName val="4. Situación Socialñ"/>
      <sheetName val="4.1 VIVIENDAS Y HOGARES"/>
      <sheetName val="4.1-01 (2)"/>
      <sheetName val="4.1-02 (2)"/>
      <sheetName val="4.1-03  (2)"/>
      <sheetName val="4.1-04 (2)"/>
      <sheetName val="4.1-05  (2)"/>
      <sheetName val="4.1-06  (2)"/>
      <sheetName val="4.1-07  (2)"/>
      <sheetName val="4.1-08  (2)"/>
      <sheetName val="4.1-09  (2)"/>
      <sheetName val="4.1-10 (2)"/>
      <sheetName val="4.1-11  (2)"/>
      <sheetName val="4.1-12  (2)"/>
      <sheetName val="4.1-13  (2)"/>
      <sheetName val="4.1-14  (2)"/>
      <sheetName val="4.1-15 (2)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 (2)"/>
      <sheetName val="4.4-03"/>
      <sheetName val="4.4-04 (2)"/>
      <sheetName val="4.4-05"/>
      <sheetName val="4.5-13 (5)"/>
      <sheetName val="4.5-14 (5)"/>
      <sheetName val="4.5-15 (5)"/>
      <sheetName val="4.4-06"/>
      <sheetName val="4.4-07"/>
      <sheetName val="4.4-08 (2)"/>
      <sheetName val="4.5 SEGURIDAD SOCIAL"/>
      <sheetName val="4.5-01 "/>
      <sheetName val="4.5-02 "/>
      <sheetName val="4.5-03 "/>
      <sheetName val="4.5-04 "/>
      <sheetName val="4.5-05 "/>
      <sheetName val="4.5-06 "/>
      <sheetName val="4.5-07 "/>
      <sheetName val="4.5-08 "/>
      <sheetName val="4.5-09 "/>
      <sheetName val="4.5-10 "/>
      <sheetName val="4.5-11 "/>
      <sheetName val="4.5-12 "/>
      <sheetName val="4.5-13 "/>
      <sheetName val="4.5-14"/>
      <sheetName val="4.5-15 "/>
      <sheetName val="4.6 ACCIDENTES LABORALES"/>
      <sheetName val="4.6.01 (3)"/>
      <sheetName val="4.6.02 (3)"/>
      <sheetName val="4.6.03 (3)"/>
      <sheetName val="4.6.04 (3)"/>
      <sheetName val="4.6.05 (3)"/>
      <sheetName val="4.7 MUERTES ACCID. Y VIOLENT (2"/>
      <sheetName val="4.7.01  (4)"/>
      <sheetName val="4.7.02 (4)"/>
      <sheetName val="4.7-03  (4)"/>
      <sheetName val="4.7-04 (4)"/>
      <sheetName val="4.7-05 (4)"/>
      <sheetName val="4.7-06 (4)"/>
      <sheetName val="4.7-07 (4)"/>
      <sheetName val="4.7-08 (4)"/>
      <sheetName val="4.7-09 (4)"/>
      <sheetName val="4.7-10 (4)"/>
      <sheetName val="4.7-11 (4)"/>
      <sheetName val="4.7-12 (4)"/>
      <sheetName val="4.7-13 (4)"/>
      <sheetName val="4.7-14 (4)"/>
      <sheetName val="4.7-15 (4)"/>
      <sheetName val="4.7-16  (4)"/>
      <sheetName val="4.7-17 (4)"/>
      <sheetName val="4.8 CULTURA"/>
      <sheetName val="4.8-01 (2)"/>
      <sheetName val="4.8-02 (2)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 (2)"/>
      <sheetName val="5.1-02 (2)"/>
      <sheetName val="5.1-03 (2)"/>
      <sheetName val="5.1-04 (2)"/>
      <sheetName val="5.1-05 (2)"/>
      <sheetName val="5.1-06 (2)"/>
      <sheetName val="5.1-07 (2)"/>
      <sheetName val="5.1-08 (2)"/>
      <sheetName val="5.1-09 (2)"/>
      <sheetName val="5.1-10 (2)"/>
      <sheetName val="5.1-11 (2)"/>
      <sheetName val="5.1-12 (2)"/>
      <sheetName val="5.2 Justicia "/>
      <sheetName val="5.2-01   (3)"/>
      <sheetName val="5.2-02 (3)"/>
      <sheetName val="5.2-03  (3)"/>
      <sheetName val="5.2-04 (3)"/>
      <sheetName val="5.2-05 (3)"/>
      <sheetName val="5.2-06 (3)"/>
      <sheetName val="5.2-07 (3)"/>
      <sheetName val="6 Objetivos de Des del Milenio"/>
      <sheetName val="6.1-01   (3)"/>
      <sheetName val="6.1-02   (3)"/>
      <sheetName val="6.1-03   (3)"/>
      <sheetName val="6.1-04   (3)"/>
      <sheetName val="6.1-05   (3)"/>
      <sheetName val="6.1-06  (3)"/>
      <sheetName val="6.1-07  (3)"/>
      <sheetName val="6.1-08 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F7">
            <v>10311271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8">
          <cell r="H8">
            <v>665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ED02-FAE1-4EDC-8D3C-88518403F5D0}">
  <sheetPr>
    <tabColor rgb="FF00B050"/>
  </sheetPr>
  <dimension ref="A1:AF120"/>
  <sheetViews>
    <sheetView showGridLines="0" tabSelected="1" workbookViewId="0">
      <selection activeCell="A89" sqref="A89"/>
    </sheetView>
  </sheetViews>
  <sheetFormatPr baseColWidth="10" defaultColWidth="11" defaultRowHeight="12" x14ac:dyDescent="0.2"/>
  <cols>
    <col min="1" max="1" width="45.140625" style="2" customWidth="1"/>
    <col min="2" max="2" width="9" style="2" bestFit="1" customWidth="1"/>
    <col min="3" max="3" width="8.5703125" style="2" bestFit="1" customWidth="1"/>
    <col min="4" max="4" width="8.7109375" style="2" bestFit="1" customWidth="1"/>
    <col min="5" max="5" width="10.28515625" style="2" customWidth="1"/>
    <col min="6" max="6" width="8.5703125" style="2" bestFit="1" customWidth="1"/>
    <col min="7" max="7" width="8.7109375" style="2" bestFit="1" customWidth="1"/>
    <col min="8" max="8" width="9" style="2" bestFit="1" customWidth="1"/>
    <col min="9" max="9" width="8.5703125" style="2" bestFit="1" customWidth="1"/>
    <col min="10" max="10" width="8.7109375" style="2" bestFit="1" customWidth="1"/>
    <col min="11" max="11" width="9" style="2" bestFit="1" customWidth="1"/>
    <col min="12" max="12" width="8.5703125" style="2" bestFit="1" customWidth="1"/>
    <col min="13" max="13" width="8.7109375" style="2" bestFit="1" customWidth="1"/>
    <col min="14" max="14" width="9" style="2" bestFit="1" customWidth="1"/>
    <col min="15" max="15" width="8.5703125" style="2" bestFit="1" customWidth="1"/>
    <col min="16" max="16" width="8.7109375" style="2" bestFit="1" customWidth="1"/>
    <col min="17" max="17" width="9" style="2" bestFit="1" customWidth="1"/>
    <col min="18" max="19" width="8.7109375" style="2" bestFit="1" customWidth="1"/>
    <col min="20" max="20" width="10" style="2" customWidth="1"/>
    <col min="21" max="22" width="11" style="2"/>
    <col min="23" max="23" width="10" style="2" customWidth="1"/>
    <col min="24" max="16384" width="11" style="2"/>
  </cols>
  <sheetData>
    <row r="1" spans="1:32" x14ac:dyDescent="0.2">
      <c r="A1" s="1"/>
    </row>
    <row r="2" spans="1:32" x14ac:dyDescent="0.2">
      <c r="A2" s="2" t="s">
        <v>109</v>
      </c>
    </row>
    <row r="3" spans="1:32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32" ht="12" customHeight="1" x14ac:dyDescent="0.2">
      <c r="A4" s="28" t="s">
        <v>0</v>
      </c>
      <c r="B4" s="27">
        <v>2017</v>
      </c>
      <c r="C4" s="27"/>
      <c r="D4" s="27"/>
      <c r="E4" s="27">
        <v>2018</v>
      </c>
      <c r="F4" s="27"/>
      <c r="G4" s="27"/>
      <c r="H4" s="27">
        <v>2019</v>
      </c>
      <c r="I4" s="27"/>
      <c r="J4" s="27"/>
      <c r="K4" s="27">
        <v>2020</v>
      </c>
      <c r="L4" s="27"/>
      <c r="M4" s="27"/>
      <c r="N4" s="27">
        <v>2021</v>
      </c>
      <c r="O4" s="27"/>
      <c r="P4" s="27"/>
      <c r="Q4" s="27">
        <v>2022</v>
      </c>
      <c r="R4" s="27"/>
      <c r="S4" s="27"/>
      <c r="T4" s="27">
        <v>2023</v>
      </c>
      <c r="U4" s="27"/>
      <c r="V4" s="27"/>
      <c r="W4" s="27">
        <v>2024</v>
      </c>
      <c r="X4" s="27"/>
      <c r="Y4" s="27"/>
    </row>
    <row r="5" spans="1:32" ht="24.75" customHeight="1" x14ac:dyDescent="0.2">
      <c r="A5" s="29"/>
      <c r="B5" s="4" t="s">
        <v>1</v>
      </c>
      <c r="C5" s="4" t="s">
        <v>2</v>
      </c>
      <c r="D5" s="4" t="s">
        <v>3</v>
      </c>
      <c r="E5" s="4" t="s">
        <v>1</v>
      </c>
      <c r="F5" s="4" t="s">
        <v>2</v>
      </c>
      <c r="G5" s="4" t="s">
        <v>3</v>
      </c>
      <c r="H5" s="4" t="s">
        <v>1</v>
      </c>
      <c r="I5" s="4" t="s">
        <v>2</v>
      </c>
      <c r="J5" s="4" t="s">
        <v>3</v>
      </c>
      <c r="K5" s="4" t="s">
        <v>1</v>
      </c>
      <c r="L5" s="4" t="s">
        <v>2</v>
      </c>
      <c r="M5" s="4" t="s">
        <v>3</v>
      </c>
      <c r="N5" s="4" t="s">
        <v>1</v>
      </c>
      <c r="O5" s="4" t="s">
        <v>2</v>
      </c>
      <c r="P5" s="4" t="s">
        <v>3</v>
      </c>
      <c r="Q5" s="4" t="s">
        <v>1</v>
      </c>
      <c r="R5" s="4" t="s">
        <v>2</v>
      </c>
      <c r="S5" s="4" t="s">
        <v>3</v>
      </c>
      <c r="T5" s="4" t="s">
        <v>1</v>
      </c>
      <c r="U5" s="4" t="s">
        <v>2</v>
      </c>
      <c r="V5" s="4" t="s">
        <v>3</v>
      </c>
      <c r="W5" s="4" t="s">
        <v>1</v>
      </c>
      <c r="X5" s="4" t="s">
        <v>2</v>
      </c>
      <c r="Y5" s="4" t="s">
        <v>3</v>
      </c>
    </row>
    <row r="6" spans="1:32" s="1" customFormat="1" x14ac:dyDescent="0.2">
      <c r="A6" s="5" t="s">
        <v>3</v>
      </c>
      <c r="B6" s="6">
        <f t="shared" ref="B6:S6" si="0">SUM(B7,B42,B49,B54,B58,B74,B79,B84,B90,B112)</f>
        <v>82148</v>
      </c>
      <c r="C6" s="6">
        <f t="shared" si="0"/>
        <v>83576</v>
      </c>
      <c r="D6" s="6">
        <f t="shared" si="0"/>
        <v>165724</v>
      </c>
      <c r="E6" s="6">
        <f t="shared" si="0"/>
        <v>85355</v>
      </c>
      <c r="F6" s="6">
        <f t="shared" si="0"/>
        <v>86371</v>
      </c>
      <c r="G6" s="6">
        <f t="shared" si="0"/>
        <v>171726</v>
      </c>
      <c r="H6" s="6">
        <f t="shared" si="0"/>
        <v>86722</v>
      </c>
      <c r="I6" s="6">
        <f t="shared" si="0"/>
        <v>89833</v>
      </c>
      <c r="J6" s="6">
        <f t="shared" si="0"/>
        <v>176555</v>
      </c>
      <c r="K6" s="6">
        <f t="shared" si="0"/>
        <v>81536</v>
      </c>
      <c r="L6" s="6">
        <f t="shared" si="0"/>
        <v>86664</v>
      </c>
      <c r="M6" s="6">
        <f t="shared" si="0"/>
        <v>168200</v>
      </c>
      <c r="N6" s="6">
        <f t="shared" si="0"/>
        <v>90083</v>
      </c>
      <c r="O6" s="6">
        <f t="shared" si="0"/>
        <v>93149</v>
      </c>
      <c r="P6" s="6">
        <f t="shared" si="0"/>
        <v>183232</v>
      </c>
      <c r="Q6" s="6">
        <f t="shared" si="0"/>
        <v>91370</v>
      </c>
      <c r="R6" s="6">
        <f t="shared" si="0"/>
        <v>101091</v>
      </c>
      <c r="S6" s="6">
        <f t="shared" si="0"/>
        <v>192461</v>
      </c>
      <c r="T6" s="6">
        <f>T7+T42+T49+T54+T58+T74+T79+T84+T90+T112</f>
        <v>93903</v>
      </c>
      <c r="U6" s="6">
        <f>U7+U42+U49+U54+U58+U74+U79+U84+U90+U112</f>
        <v>104131</v>
      </c>
      <c r="V6" s="6">
        <f>V7+V42+V49+V54+V58+V74+V79+V84+V90+V112</f>
        <v>198034</v>
      </c>
      <c r="W6" s="6">
        <f t="shared" ref="W6:X6" si="1">+W7+W42+W49+W54+W58+W72+W74+W79+W84+W90+W112</f>
        <v>92068</v>
      </c>
      <c r="X6" s="6">
        <f t="shared" si="1"/>
        <v>106484</v>
      </c>
      <c r="Y6" s="6">
        <f>+Y7+Y42+Y49+Y54+Y58+Y72+Y74+Y79+Y84+Y90+Y112</f>
        <v>198552</v>
      </c>
    </row>
    <row r="7" spans="1:32" s="1" customFormat="1" x14ac:dyDescent="0.2">
      <c r="A7" s="7" t="s">
        <v>4</v>
      </c>
      <c r="B7" s="6">
        <f t="shared" ref="B7:V7" si="2">SUM(B8:B41)</f>
        <v>24838</v>
      </c>
      <c r="C7" s="6">
        <f t="shared" si="2"/>
        <v>25148</v>
      </c>
      <c r="D7" s="6">
        <f t="shared" si="2"/>
        <v>49986</v>
      </c>
      <c r="E7" s="6">
        <f t="shared" si="2"/>
        <v>25913</v>
      </c>
      <c r="F7" s="6">
        <f t="shared" si="2"/>
        <v>25581</v>
      </c>
      <c r="G7" s="6">
        <f t="shared" si="2"/>
        <v>51494</v>
      </c>
      <c r="H7" s="6">
        <f t="shared" si="2"/>
        <v>26119</v>
      </c>
      <c r="I7" s="6">
        <f t="shared" si="2"/>
        <v>27209</v>
      </c>
      <c r="J7" s="6">
        <f t="shared" si="2"/>
        <v>53328</v>
      </c>
      <c r="K7" s="6">
        <f t="shared" si="2"/>
        <v>22535</v>
      </c>
      <c r="L7" s="6">
        <f t="shared" si="2"/>
        <v>24460</v>
      </c>
      <c r="M7" s="6">
        <f t="shared" si="2"/>
        <v>46995</v>
      </c>
      <c r="N7" s="6">
        <f t="shared" si="2"/>
        <v>23724</v>
      </c>
      <c r="O7" s="6">
        <f t="shared" si="2"/>
        <v>26114</v>
      </c>
      <c r="P7" s="6">
        <f t="shared" si="2"/>
        <v>49838</v>
      </c>
      <c r="Q7" s="6">
        <f t="shared" si="2"/>
        <v>23825</v>
      </c>
      <c r="R7" s="6">
        <f t="shared" si="2"/>
        <v>26756</v>
      </c>
      <c r="S7" s="6">
        <f t="shared" si="2"/>
        <v>50581</v>
      </c>
      <c r="T7" s="6">
        <f t="shared" si="2"/>
        <v>24390</v>
      </c>
      <c r="U7" s="6">
        <f t="shared" si="2"/>
        <v>27606</v>
      </c>
      <c r="V7" s="6">
        <f t="shared" si="2"/>
        <v>51996</v>
      </c>
      <c r="W7" s="6">
        <f>SUM(W8:W41)</f>
        <v>22359</v>
      </c>
      <c r="X7" s="6">
        <f t="shared" ref="X7:Y7" si="3">SUM(X8:X41)</f>
        <v>27430</v>
      </c>
      <c r="Y7" s="6">
        <f>SUM(Y8:Y41)</f>
        <v>49789</v>
      </c>
      <c r="Z7" s="8"/>
      <c r="AA7" s="8"/>
      <c r="AB7" s="8"/>
      <c r="AC7" s="8"/>
      <c r="AD7" s="8"/>
      <c r="AE7" s="8"/>
      <c r="AF7" s="8"/>
    </row>
    <row r="8" spans="1:32" x14ac:dyDescent="0.2">
      <c r="A8" s="9" t="s">
        <v>5</v>
      </c>
      <c r="B8" s="10">
        <v>2688</v>
      </c>
      <c r="C8" s="10">
        <v>3154</v>
      </c>
      <c r="D8" s="10">
        <f>SUM(B8:C8)</f>
        <v>5842</v>
      </c>
      <c r="E8" s="10">
        <v>2317</v>
      </c>
      <c r="F8" s="10">
        <v>2493</v>
      </c>
      <c r="G8" s="10">
        <f>SUM(E8:F8)</f>
        <v>4810</v>
      </c>
      <c r="H8" s="10">
        <v>2235</v>
      </c>
      <c r="I8" s="10">
        <v>2481</v>
      </c>
      <c r="J8" s="10">
        <f>SUM(H8:I8)</f>
        <v>4716</v>
      </c>
      <c r="K8" s="10">
        <v>1986</v>
      </c>
      <c r="L8" s="10">
        <v>2214</v>
      </c>
      <c r="M8" s="10">
        <f>SUM(K8:L8)</f>
        <v>4200</v>
      </c>
      <c r="N8" s="10">
        <v>2255</v>
      </c>
      <c r="O8" s="10">
        <v>2600</v>
      </c>
      <c r="P8" s="10">
        <f>SUM(N8:O8)</f>
        <v>4855</v>
      </c>
      <c r="Q8" s="10">
        <v>2802</v>
      </c>
      <c r="R8" s="10">
        <v>2751</v>
      </c>
      <c r="S8" s="10">
        <f>SUM(Q8:R8)</f>
        <v>5553</v>
      </c>
      <c r="T8" s="10">
        <v>2525</v>
      </c>
      <c r="U8" s="10">
        <v>2420</v>
      </c>
      <c r="V8" s="19">
        <f>SUM(T8:U8)</f>
        <v>4945</v>
      </c>
      <c r="W8" s="10">
        <v>2622</v>
      </c>
      <c r="X8" s="10">
        <v>2735</v>
      </c>
      <c r="Y8" s="19">
        <f>+W8+X8</f>
        <v>5357</v>
      </c>
    </row>
    <row r="9" spans="1:32" ht="14.25" x14ac:dyDescent="0.2">
      <c r="A9" s="9" t="s">
        <v>6</v>
      </c>
      <c r="B9" s="10">
        <v>264</v>
      </c>
      <c r="C9" s="10">
        <v>16</v>
      </c>
      <c r="D9" s="10">
        <f t="shared" ref="D9:D41" si="4">SUM(B9:C9)</f>
        <v>280</v>
      </c>
      <c r="E9" s="10">
        <v>292</v>
      </c>
      <c r="F9" s="10">
        <v>21</v>
      </c>
      <c r="G9" s="10">
        <f t="shared" ref="G9:G41" si="5">SUM(E9:F9)</f>
        <v>313</v>
      </c>
      <c r="H9" s="10">
        <v>285</v>
      </c>
      <c r="I9" s="10">
        <v>23</v>
      </c>
      <c r="J9" s="10">
        <f t="shared" ref="J9:J41" si="6">SUM(H9:I9)</f>
        <v>308</v>
      </c>
      <c r="K9" s="10">
        <v>194</v>
      </c>
      <c r="L9" s="10">
        <v>23</v>
      </c>
      <c r="M9" s="10">
        <f t="shared" ref="M9:M41" si="7">SUM(K9:L9)</f>
        <v>217</v>
      </c>
      <c r="N9" s="10">
        <v>508</v>
      </c>
      <c r="O9" s="10">
        <v>219</v>
      </c>
      <c r="P9" s="10">
        <f t="shared" ref="P9:P41" si="8">SUM(N9:O9)</f>
        <v>727</v>
      </c>
      <c r="Q9" s="10">
        <v>304</v>
      </c>
      <c r="R9" s="10">
        <v>74</v>
      </c>
      <c r="S9" s="10">
        <f t="shared" ref="S9:S41" si="9">SUM(Q9:R9)</f>
        <v>378</v>
      </c>
      <c r="T9" s="10">
        <v>252</v>
      </c>
      <c r="U9" s="10">
        <v>73</v>
      </c>
      <c r="V9" s="19">
        <f t="shared" ref="V9:V76" si="10">SUM(T9:U9)</f>
        <v>325</v>
      </c>
      <c r="W9" s="10">
        <v>331</v>
      </c>
      <c r="X9" s="10">
        <v>105</v>
      </c>
      <c r="Y9" s="19">
        <f t="shared" ref="Y9:Y41" si="11">+W9+X9</f>
        <v>436</v>
      </c>
    </row>
    <row r="10" spans="1:32" x14ac:dyDescent="0.2">
      <c r="A10" s="9" t="s">
        <v>7</v>
      </c>
      <c r="B10" s="10">
        <v>95</v>
      </c>
      <c r="C10" s="10">
        <v>158</v>
      </c>
      <c r="D10" s="10">
        <f t="shared" si="4"/>
        <v>253</v>
      </c>
      <c r="E10" s="10">
        <v>183</v>
      </c>
      <c r="F10" s="10">
        <v>237</v>
      </c>
      <c r="G10" s="10">
        <f t="shared" si="5"/>
        <v>420</v>
      </c>
      <c r="H10" s="10">
        <v>510</v>
      </c>
      <c r="I10" s="10">
        <v>515</v>
      </c>
      <c r="J10" s="10">
        <f t="shared" si="6"/>
        <v>1025</v>
      </c>
      <c r="K10" s="10">
        <v>530</v>
      </c>
      <c r="L10" s="10">
        <v>575</v>
      </c>
      <c r="M10" s="10">
        <f t="shared" si="7"/>
        <v>1105</v>
      </c>
      <c r="N10" s="10">
        <v>231</v>
      </c>
      <c r="O10" s="10">
        <v>399</v>
      </c>
      <c r="P10" s="10">
        <f t="shared" si="8"/>
        <v>630</v>
      </c>
      <c r="Q10" s="10">
        <v>173</v>
      </c>
      <c r="R10" s="10">
        <v>345</v>
      </c>
      <c r="S10" s="10">
        <f t="shared" si="9"/>
        <v>518</v>
      </c>
      <c r="T10" s="10">
        <v>148</v>
      </c>
      <c r="U10" s="10">
        <v>282</v>
      </c>
      <c r="V10" s="19">
        <f t="shared" si="10"/>
        <v>430</v>
      </c>
      <c r="W10" s="10">
        <v>160</v>
      </c>
      <c r="X10" s="10">
        <v>358</v>
      </c>
      <c r="Y10" s="19">
        <f t="shared" si="11"/>
        <v>518</v>
      </c>
    </row>
    <row r="11" spans="1:32" x14ac:dyDescent="0.2">
      <c r="A11" s="9" t="s">
        <v>8</v>
      </c>
      <c r="B11" s="10">
        <v>1321</v>
      </c>
      <c r="C11" s="10">
        <v>1101</v>
      </c>
      <c r="D11" s="10">
        <f t="shared" si="4"/>
        <v>2422</v>
      </c>
      <c r="E11" s="10">
        <v>1884</v>
      </c>
      <c r="F11" s="10">
        <v>1316</v>
      </c>
      <c r="G11" s="10">
        <f t="shared" si="5"/>
        <v>3200</v>
      </c>
      <c r="H11" s="10">
        <v>668</v>
      </c>
      <c r="I11" s="10">
        <v>545</v>
      </c>
      <c r="J11" s="10">
        <f t="shared" si="6"/>
        <v>1213</v>
      </c>
      <c r="K11" s="10">
        <v>587</v>
      </c>
      <c r="L11" s="10">
        <v>505</v>
      </c>
      <c r="M11" s="10">
        <f t="shared" si="7"/>
        <v>1092</v>
      </c>
      <c r="N11" s="10">
        <v>836</v>
      </c>
      <c r="O11" s="10">
        <v>655</v>
      </c>
      <c r="P11" s="10">
        <f t="shared" si="8"/>
        <v>1491</v>
      </c>
      <c r="Q11" s="10">
        <v>670</v>
      </c>
      <c r="R11" s="10">
        <v>801</v>
      </c>
      <c r="S11" s="10">
        <f t="shared" si="9"/>
        <v>1471</v>
      </c>
      <c r="T11" s="10">
        <v>677</v>
      </c>
      <c r="U11" s="10">
        <v>944</v>
      </c>
      <c r="V11" s="19">
        <f t="shared" si="10"/>
        <v>1621</v>
      </c>
      <c r="W11" s="10">
        <v>693</v>
      </c>
      <c r="X11" s="10">
        <v>829</v>
      </c>
      <c r="Y11" s="23">
        <f t="shared" si="11"/>
        <v>1522</v>
      </c>
    </row>
    <row r="12" spans="1:32" x14ac:dyDescent="0.2">
      <c r="A12" s="9" t="s">
        <v>9</v>
      </c>
      <c r="B12" s="10">
        <v>0</v>
      </c>
      <c r="C12" s="10">
        <v>0</v>
      </c>
      <c r="D12" s="10">
        <f t="shared" si="4"/>
        <v>0</v>
      </c>
      <c r="E12" s="10">
        <v>0</v>
      </c>
      <c r="F12" s="10">
        <v>0</v>
      </c>
      <c r="G12" s="10">
        <f t="shared" si="5"/>
        <v>0</v>
      </c>
      <c r="H12" s="10">
        <v>179</v>
      </c>
      <c r="I12" s="10">
        <v>203</v>
      </c>
      <c r="J12" s="10">
        <f t="shared" si="6"/>
        <v>382</v>
      </c>
      <c r="K12" s="10">
        <v>113</v>
      </c>
      <c r="L12" s="10">
        <v>129</v>
      </c>
      <c r="M12" s="10">
        <f t="shared" si="7"/>
        <v>242</v>
      </c>
      <c r="N12" s="10">
        <v>159</v>
      </c>
      <c r="O12" s="10">
        <v>160</v>
      </c>
      <c r="P12" s="10">
        <f t="shared" si="8"/>
        <v>319</v>
      </c>
      <c r="Q12" s="10">
        <v>155</v>
      </c>
      <c r="R12" s="10">
        <v>191</v>
      </c>
      <c r="S12" s="10">
        <f t="shared" si="9"/>
        <v>346</v>
      </c>
      <c r="T12" s="10">
        <v>152</v>
      </c>
      <c r="U12" s="10">
        <v>210</v>
      </c>
      <c r="V12" s="19">
        <f t="shared" si="10"/>
        <v>362</v>
      </c>
      <c r="W12" s="10">
        <v>151</v>
      </c>
      <c r="X12" s="10">
        <v>220</v>
      </c>
      <c r="Y12" s="23">
        <f t="shared" si="11"/>
        <v>371</v>
      </c>
    </row>
    <row r="13" spans="1:32" x14ac:dyDescent="0.2">
      <c r="A13" s="9" t="s">
        <v>10</v>
      </c>
      <c r="B13" s="10">
        <v>15</v>
      </c>
      <c r="C13" s="10">
        <v>1</v>
      </c>
      <c r="D13" s="10">
        <f t="shared" si="4"/>
        <v>16</v>
      </c>
      <c r="E13" s="10">
        <v>10</v>
      </c>
      <c r="F13" s="10">
        <v>1</v>
      </c>
      <c r="G13" s="10">
        <f t="shared" si="5"/>
        <v>11</v>
      </c>
      <c r="H13" s="10">
        <v>14</v>
      </c>
      <c r="I13" s="10">
        <v>0</v>
      </c>
      <c r="J13" s="10">
        <f t="shared" si="6"/>
        <v>14</v>
      </c>
      <c r="K13" s="10">
        <v>9</v>
      </c>
      <c r="L13" s="10">
        <v>0</v>
      </c>
      <c r="M13" s="10">
        <f t="shared" si="7"/>
        <v>9</v>
      </c>
      <c r="N13" s="10">
        <v>9</v>
      </c>
      <c r="O13" s="10">
        <v>0</v>
      </c>
      <c r="P13" s="10">
        <f t="shared" si="8"/>
        <v>9</v>
      </c>
      <c r="Q13" s="10">
        <v>3</v>
      </c>
      <c r="R13" s="10">
        <v>2</v>
      </c>
      <c r="S13" s="10">
        <f t="shared" si="9"/>
        <v>5</v>
      </c>
      <c r="T13" s="10">
        <v>23</v>
      </c>
      <c r="U13" s="10">
        <v>0</v>
      </c>
      <c r="V13" s="19">
        <f t="shared" si="10"/>
        <v>23</v>
      </c>
      <c r="W13" s="10">
        <v>19</v>
      </c>
      <c r="X13" s="10">
        <v>0</v>
      </c>
      <c r="Y13" s="23">
        <f t="shared" si="11"/>
        <v>19</v>
      </c>
    </row>
    <row r="14" spans="1:32" x14ac:dyDescent="0.2">
      <c r="A14" s="9" t="s">
        <v>11</v>
      </c>
      <c r="B14" s="10">
        <v>0</v>
      </c>
      <c r="C14" s="10">
        <v>0</v>
      </c>
      <c r="D14" s="10">
        <f t="shared" si="4"/>
        <v>0</v>
      </c>
      <c r="E14" s="10">
        <v>0</v>
      </c>
      <c r="F14" s="10">
        <v>0</v>
      </c>
      <c r="G14" s="10">
        <f t="shared" si="5"/>
        <v>0</v>
      </c>
      <c r="H14" s="10">
        <v>0</v>
      </c>
      <c r="I14" s="10">
        <v>0</v>
      </c>
      <c r="J14" s="10">
        <f t="shared" si="6"/>
        <v>0</v>
      </c>
      <c r="K14" s="10">
        <v>0</v>
      </c>
      <c r="L14" s="10">
        <v>0</v>
      </c>
      <c r="M14" s="10">
        <f t="shared" si="7"/>
        <v>0</v>
      </c>
      <c r="N14" s="10">
        <v>0</v>
      </c>
      <c r="O14" s="10">
        <v>0</v>
      </c>
      <c r="P14" s="10">
        <f t="shared" si="8"/>
        <v>0</v>
      </c>
      <c r="Q14" s="10">
        <v>67</v>
      </c>
      <c r="R14" s="10">
        <v>80</v>
      </c>
      <c r="S14" s="10">
        <f t="shared" si="9"/>
        <v>147</v>
      </c>
      <c r="T14" s="10">
        <v>126</v>
      </c>
      <c r="U14" s="10">
        <v>248</v>
      </c>
      <c r="V14" s="19">
        <f t="shared" si="10"/>
        <v>374</v>
      </c>
      <c r="W14" s="10">
        <v>4</v>
      </c>
      <c r="X14" s="10">
        <v>85</v>
      </c>
      <c r="Y14" s="23">
        <f t="shared" si="11"/>
        <v>89</v>
      </c>
    </row>
    <row r="15" spans="1:32" x14ac:dyDescent="0.2">
      <c r="A15" s="9" t="s">
        <v>12</v>
      </c>
      <c r="B15" s="10">
        <v>701</v>
      </c>
      <c r="C15" s="10">
        <v>1082</v>
      </c>
      <c r="D15" s="10">
        <f t="shared" si="4"/>
        <v>1783</v>
      </c>
      <c r="E15" s="10">
        <v>702</v>
      </c>
      <c r="F15" s="10">
        <v>1289</v>
      </c>
      <c r="G15" s="10">
        <f t="shared" si="5"/>
        <v>1991</v>
      </c>
      <c r="H15" s="10">
        <v>641</v>
      </c>
      <c r="I15" s="10">
        <v>1453</v>
      </c>
      <c r="J15" s="10">
        <f t="shared" si="6"/>
        <v>2094</v>
      </c>
      <c r="K15" s="10">
        <v>536</v>
      </c>
      <c r="L15" s="10">
        <v>1274</v>
      </c>
      <c r="M15" s="10">
        <f t="shared" si="7"/>
        <v>1810</v>
      </c>
      <c r="N15" s="10">
        <v>899</v>
      </c>
      <c r="O15" s="10">
        <v>1305</v>
      </c>
      <c r="P15" s="10">
        <f t="shared" si="8"/>
        <v>2204</v>
      </c>
      <c r="Q15" s="10">
        <v>875</v>
      </c>
      <c r="R15" s="10">
        <v>1432</v>
      </c>
      <c r="S15" s="10">
        <f t="shared" si="9"/>
        <v>2307</v>
      </c>
      <c r="T15" s="10">
        <v>833</v>
      </c>
      <c r="U15" s="10">
        <v>1239</v>
      </c>
      <c r="V15" s="19">
        <f t="shared" si="10"/>
        <v>2072</v>
      </c>
      <c r="W15" s="10">
        <v>454</v>
      </c>
      <c r="X15" s="10">
        <v>1040</v>
      </c>
      <c r="Y15" s="23">
        <f t="shared" si="11"/>
        <v>1494</v>
      </c>
    </row>
    <row r="16" spans="1:32" x14ac:dyDescent="0.2">
      <c r="A16" s="9" t="s">
        <v>13</v>
      </c>
      <c r="B16" s="10">
        <v>638</v>
      </c>
      <c r="C16" s="10">
        <v>584</v>
      </c>
      <c r="D16" s="10">
        <f t="shared" si="4"/>
        <v>1222</v>
      </c>
      <c r="E16" s="10">
        <v>783</v>
      </c>
      <c r="F16" s="10">
        <v>882</v>
      </c>
      <c r="G16" s="10">
        <f t="shared" si="5"/>
        <v>1665</v>
      </c>
      <c r="H16" s="10">
        <v>817</v>
      </c>
      <c r="I16" s="10">
        <v>802</v>
      </c>
      <c r="J16" s="10">
        <f t="shared" si="6"/>
        <v>1619</v>
      </c>
      <c r="K16" s="10">
        <v>518</v>
      </c>
      <c r="L16" s="10">
        <v>427</v>
      </c>
      <c r="M16" s="10">
        <f t="shared" si="7"/>
        <v>945</v>
      </c>
      <c r="N16" s="10">
        <v>880</v>
      </c>
      <c r="O16" s="10">
        <v>1024</v>
      </c>
      <c r="P16" s="10">
        <f t="shared" si="8"/>
        <v>1904</v>
      </c>
      <c r="Q16" s="10">
        <v>590</v>
      </c>
      <c r="R16" s="10">
        <v>420</v>
      </c>
      <c r="S16" s="10">
        <f t="shared" si="9"/>
        <v>1010</v>
      </c>
      <c r="T16" s="10">
        <v>723</v>
      </c>
      <c r="U16" s="10">
        <v>621</v>
      </c>
      <c r="V16" s="19">
        <f t="shared" si="10"/>
        <v>1344</v>
      </c>
      <c r="W16" s="10">
        <v>947</v>
      </c>
      <c r="X16" s="10">
        <v>935</v>
      </c>
      <c r="Y16" s="23">
        <f t="shared" si="11"/>
        <v>1882</v>
      </c>
    </row>
    <row r="17" spans="1:26" x14ac:dyDescent="0.2">
      <c r="A17" s="9" t="s">
        <v>14</v>
      </c>
      <c r="B17" s="10">
        <v>1</v>
      </c>
      <c r="C17" s="10">
        <v>0</v>
      </c>
      <c r="D17" s="10">
        <f t="shared" si="4"/>
        <v>1</v>
      </c>
      <c r="E17" s="10">
        <v>1</v>
      </c>
      <c r="F17" s="10">
        <v>0</v>
      </c>
      <c r="G17" s="10">
        <f t="shared" si="5"/>
        <v>1</v>
      </c>
      <c r="H17" s="10">
        <v>1</v>
      </c>
      <c r="I17" s="10">
        <v>0</v>
      </c>
      <c r="J17" s="10">
        <f t="shared" si="6"/>
        <v>1</v>
      </c>
      <c r="K17" s="10">
        <v>0</v>
      </c>
      <c r="L17" s="10">
        <v>1</v>
      </c>
      <c r="M17" s="10">
        <f t="shared" si="7"/>
        <v>1</v>
      </c>
      <c r="N17" s="10">
        <v>0</v>
      </c>
      <c r="O17" s="10">
        <v>3</v>
      </c>
      <c r="P17" s="10">
        <f t="shared" si="8"/>
        <v>3</v>
      </c>
      <c r="Q17" s="10">
        <v>3</v>
      </c>
      <c r="R17" s="10">
        <v>0</v>
      </c>
      <c r="S17" s="10">
        <f t="shared" si="9"/>
        <v>3</v>
      </c>
      <c r="T17" s="10">
        <v>1</v>
      </c>
      <c r="U17" s="10">
        <v>0</v>
      </c>
      <c r="V17" s="19">
        <f t="shared" si="10"/>
        <v>1</v>
      </c>
      <c r="W17" s="10">
        <v>19</v>
      </c>
      <c r="X17" s="10">
        <v>55</v>
      </c>
      <c r="Y17" s="23">
        <f t="shared" si="11"/>
        <v>74</v>
      </c>
      <c r="Z17" s="3"/>
    </row>
    <row r="18" spans="1:26" x14ac:dyDescent="0.2">
      <c r="A18" s="9" t="s">
        <v>15</v>
      </c>
      <c r="B18" s="10">
        <v>586</v>
      </c>
      <c r="C18" s="10">
        <v>607</v>
      </c>
      <c r="D18" s="10">
        <f t="shared" si="4"/>
        <v>1193</v>
      </c>
      <c r="E18" s="10">
        <v>644</v>
      </c>
      <c r="F18" s="10">
        <v>678</v>
      </c>
      <c r="G18" s="10">
        <f t="shared" si="5"/>
        <v>1322</v>
      </c>
      <c r="H18" s="10">
        <v>329</v>
      </c>
      <c r="I18" s="10">
        <v>488</v>
      </c>
      <c r="J18" s="10">
        <f t="shared" si="6"/>
        <v>817</v>
      </c>
      <c r="K18" s="10">
        <v>492</v>
      </c>
      <c r="L18" s="10">
        <v>699</v>
      </c>
      <c r="M18" s="10">
        <f t="shared" si="7"/>
        <v>1191</v>
      </c>
      <c r="N18" s="10">
        <v>464</v>
      </c>
      <c r="O18" s="10">
        <v>632</v>
      </c>
      <c r="P18" s="10">
        <f t="shared" si="8"/>
        <v>1096</v>
      </c>
      <c r="Q18" s="10">
        <v>492</v>
      </c>
      <c r="R18" s="10">
        <v>648</v>
      </c>
      <c r="S18" s="10">
        <f t="shared" si="9"/>
        <v>1140</v>
      </c>
      <c r="T18" s="10">
        <v>529</v>
      </c>
      <c r="U18" s="10">
        <v>718</v>
      </c>
      <c r="V18" s="19">
        <f t="shared" si="10"/>
        <v>1247</v>
      </c>
      <c r="W18" s="10">
        <v>416</v>
      </c>
      <c r="X18" s="10">
        <v>507</v>
      </c>
      <c r="Y18" s="23">
        <f t="shared" si="11"/>
        <v>923</v>
      </c>
    </row>
    <row r="19" spans="1:26" ht="13.5" customHeight="1" x14ac:dyDescent="0.2">
      <c r="A19" s="9" t="s">
        <v>16</v>
      </c>
      <c r="B19" s="10">
        <v>210</v>
      </c>
      <c r="C19" s="10">
        <v>25</v>
      </c>
      <c r="D19" s="10">
        <f t="shared" si="4"/>
        <v>235</v>
      </c>
      <c r="E19" s="10">
        <v>209</v>
      </c>
      <c r="F19" s="10">
        <v>24</v>
      </c>
      <c r="G19" s="10">
        <f t="shared" si="5"/>
        <v>233</v>
      </c>
      <c r="H19" s="10">
        <v>221</v>
      </c>
      <c r="I19" s="10">
        <v>21</v>
      </c>
      <c r="J19" s="10">
        <f t="shared" si="6"/>
        <v>242</v>
      </c>
      <c r="K19" s="10">
        <v>120</v>
      </c>
      <c r="L19" s="10">
        <v>13</v>
      </c>
      <c r="M19" s="10">
        <f t="shared" si="7"/>
        <v>133</v>
      </c>
      <c r="N19" s="10">
        <v>138</v>
      </c>
      <c r="O19" s="10">
        <v>38</v>
      </c>
      <c r="P19" s="10">
        <f t="shared" si="8"/>
        <v>176</v>
      </c>
      <c r="Q19" s="10">
        <v>141</v>
      </c>
      <c r="R19" s="10">
        <v>16</v>
      </c>
      <c r="S19" s="10">
        <f t="shared" si="9"/>
        <v>157</v>
      </c>
      <c r="T19" s="10">
        <v>128</v>
      </c>
      <c r="U19" s="10">
        <v>17</v>
      </c>
      <c r="V19" s="19">
        <f t="shared" si="10"/>
        <v>145</v>
      </c>
      <c r="W19" s="10">
        <v>213</v>
      </c>
      <c r="X19" s="10">
        <v>128</v>
      </c>
      <c r="Y19" s="23">
        <f t="shared" si="11"/>
        <v>341</v>
      </c>
    </row>
    <row r="20" spans="1:26" x14ac:dyDescent="0.2">
      <c r="A20" s="9" t="s">
        <v>17</v>
      </c>
      <c r="B20" s="10">
        <v>207</v>
      </c>
      <c r="C20" s="10">
        <v>107</v>
      </c>
      <c r="D20" s="10">
        <f t="shared" si="4"/>
        <v>314</v>
      </c>
      <c r="E20" s="10">
        <v>197</v>
      </c>
      <c r="F20" s="10">
        <v>100</v>
      </c>
      <c r="G20" s="10">
        <f t="shared" si="5"/>
        <v>297</v>
      </c>
      <c r="H20" s="10">
        <v>245</v>
      </c>
      <c r="I20" s="10">
        <v>114</v>
      </c>
      <c r="J20" s="10">
        <f t="shared" si="6"/>
        <v>359</v>
      </c>
      <c r="K20" s="10">
        <v>279</v>
      </c>
      <c r="L20" s="10">
        <v>99</v>
      </c>
      <c r="M20" s="10">
        <f t="shared" si="7"/>
        <v>378</v>
      </c>
      <c r="N20" s="10">
        <v>254</v>
      </c>
      <c r="O20" s="10">
        <v>95</v>
      </c>
      <c r="P20" s="10">
        <f t="shared" si="8"/>
        <v>349</v>
      </c>
      <c r="Q20" s="10">
        <v>229</v>
      </c>
      <c r="R20" s="10">
        <v>93</v>
      </c>
      <c r="S20" s="10">
        <f t="shared" si="9"/>
        <v>322</v>
      </c>
      <c r="T20" s="10">
        <v>111</v>
      </c>
      <c r="U20" s="10">
        <v>126</v>
      </c>
      <c r="V20" s="19">
        <f t="shared" si="10"/>
        <v>237</v>
      </c>
      <c r="W20" s="10">
        <v>97</v>
      </c>
      <c r="X20" s="10">
        <v>131</v>
      </c>
      <c r="Y20" s="23">
        <f t="shared" si="11"/>
        <v>228</v>
      </c>
    </row>
    <row r="21" spans="1:26" x14ac:dyDescent="0.2">
      <c r="A21" s="9" t="s">
        <v>18</v>
      </c>
      <c r="B21" s="10">
        <v>0</v>
      </c>
      <c r="C21" s="10">
        <v>0</v>
      </c>
      <c r="D21" s="10">
        <f t="shared" si="4"/>
        <v>0</v>
      </c>
      <c r="E21" s="10">
        <v>0</v>
      </c>
      <c r="F21" s="10">
        <v>0</v>
      </c>
      <c r="G21" s="10">
        <f t="shared" si="5"/>
        <v>0</v>
      </c>
      <c r="H21" s="10">
        <v>0</v>
      </c>
      <c r="I21" s="10">
        <v>0</v>
      </c>
      <c r="J21" s="10">
        <f t="shared" si="6"/>
        <v>0</v>
      </c>
      <c r="K21" s="10">
        <v>0</v>
      </c>
      <c r="L21" s="10">
        <v>0</v>
      </c>
      <c r="M21" s="10">
        <f t="shared" si="7"/>
        <v>0</v>
      </c>
      <c r="N21" s="10">
        <v>0</v>
      </c>
      <c r="O21" s="10">
        <v>0</v>
      </c>
      <c r="P21" s="10">
        <f t="shared" si="8"/>
        <v>0</v>
      </c>
      <c r="Q21" s="10">
        <v>23</v>
      </c>
      <c r="R21" s="10">
        <v>70</v>
      </c>
      <c r="S21" s="10">
        <f t="shared" si="9"/>
        <v>93</v>
      </c>
      <c r="T21" s="10">
        <v>24</v>
      </c>
      <c r="U21" s="10">
        <v>66</v>
      </c>
      <c r="V21" s="19">
        <f t="shared" si="10"/>
        <v>90</v>
      </c>
      <c r="W21" s="10">
        <v>30</v>
      </c>
      <c r="X21" s="10">
        <v>70</v>
      </c>
      <c r="Y21" s="23">
        <f t="shared" si="11"/>
        <v>100</v>
      </c>
    </row>
    <row r="22" spans="1:26" x14ac:dyDescent="0.2">
      <c r="A22" s="9" t="s">
        <v>19</v>
      </c>
      <c r="B22" s="10">
        <v>437</v>
      </c>
      <c r="C22" s="10">
        <v>506</v>
      </c>
      <c r="D22" s="10">
        <f t="shared" si="4"/>
        <v>943</v>
      </c>
      <c r="E22" s="10">
        <v>415</v>
      </c>
      <c r="F22" s="10">
        <v>420</v>
      </c>
      <c r="G22" s="10">
        <f t="shared" si="5"/>
        <v>835</v>
      </c>
      <c r="H22" s="10">
        <v>400</v>
      </c>
      <c r="I22" s="10">
        <v>534</v>
      </c>
      <c r="J22" s="10">
        <f t="shared" si="6"/>
        <v>934</v>
      </c>
      <c r="K22" s="10">
        <v>410</v>
      </c>
      <c r="L22" s="10">
        <v>386</v>
      </c>
      <c r="M22" s="10">
        <f t="shared" si="7"/>
        <v>796</v>
      </c>
      <c r="N22" s="10">
        <v>351</v>
      </c>
      <c r="O22" s="10">
        <v>361</v>
      </c>
      <c r="P22" s="10">
        <f t="shared" si="8"/>
        <v>712</v>
      </c>
      <c r="Q22" s="10">
        <v>401</v>
      </c>
      <c r="R22" s="10">
        <v>456</v>
      </c>
      <c r="S22" s="10">
        <f t="shared" si="9"/>
        <v>857</v>
      </c>
      <c r="T22" s="10">
        <v>434</v>
      </c>
      <c r="U22" s="10">
        <v>544</v>
      </c>
      <c r="V22" s="19">
        <f t="shared" si="10"/>
        <v>978</v>
      </c>
      <c r="W22" s="10">
        <v>346</v>
      </c>
      <c r="X22" s="10">
        <v>433</v>
      </c>
      <c r="Y22" s="23">
        <f t="shared" si="11"/>
        <v>779</v>
      </c>
    </row>
    <row r="23" spans="1:26" x14ac:dyDescent="0.2">
      <c r="A23" s="9" t="s">
        <v>20</v>
      </c>
      <c r="B23" s="10">
        <v>73</v>
      </c>
      <c r="C23" s="10">
        <v>107</v>
      </c>
      <c r="D23" s="10">
        <f t="shared" si="4"/>
        <v>180</v>
      </c>
      <c r="E23" s="10">
        <v>18</v>
      </c>
      <c r="F23" s="10">
        <v>25</v>
      </c>
      <c r="G23" s="10">
        <f t="shared" si="5"/>
        <v>43</v>
      </c>
      <c r="H23" s="10">
        <v>23</v>
      </c>
      <c r="I23" s="10">
        <v>33</v>
      </c>
      <c r="J23" s="10">
        <f t="shared" si="6"/>
        <v>56</v>
      </c>
      <c r="K23" s="10">
        <v>56</v>
      </c>
      <c r="L23" s="10">
        <v>93</v>
      </c>
      <c r="M23" s="10">
        <f t="shared" si="7"/>
        <v>149</v>
      </c>
      <c r="N23" s="10">
        <v>96</v>
      </c>
      <c r="O23" s="10">
        <v>127</v>
      </c>
      <c r="P23" s="10">
        <f t="shared" si="8"/>
        <v>223</v>
      </c>
      <c r="Q23" s="10">
        <v>53</v>
      </c>
      <c r="R23" s="10">
        <v>76</v>
      </c>
      <c r="S23" s="10">
        <f t="shared" si="9"/>
        <v>129</v>
      </c>
      <c r="T23" s="10">
        <v>85</v>
      </c>
      <c r="U23" s="10">
        <v>131</v>
      </c>
      <c r="V23" s="19">
        <f t="shared" si="10"/>
        <v>216</v>
      </c>
      <c r="W23" s="10">
        <v>95</v>
      </c>
      <c r="X23" s="10">
        <v>217</v>
      </c>
      <c r="Y23" s="23">
        <f t="shared" si="11"/>
        <v>312</v>
      </c>
    </row>
    <row r="24" spans="1:26" x14ac:dyDescent="0.2">
      <c r="A24" s="9" t="s">
        <v>21</v>
      </c>
      <c r="B24" s="10">
        <v>540</v>
      </c>
      <c r="C24" s="10">
        <v>634</v>
      </c>
      <c r="D24" s="10">
        <f t="shared" si="4"/>
        <v>1174</v>
      </c>
      <c r="E24" s="10">
        <v>475</v>
      </c>
      <c r="F24" s="10">
        <v>743</v>
      </c>
      <c r="G24" s="10">
        <f t="shared" si="5"/>
        <v>1218</v>
      </c>
      <c r="H24" s="10">
        <v>400</v>
      </c>
      <c r="I24" s="10">
        <v>726</v>
      </c>
      <c r="J24" s="10">
        <f t="shared" si="6"/>
        <v>1126</v>
      </c>
      <c r="K24" s="10">
        <v>374</v>
      </c>
      <c r="L24" s="10">
        <v>508</v>
      </c>
      <c r="M24" s="10">
        <f t="shared" si="7"/>
        <v>882</v>
      </c>
      <c r="N24" s="10">
        <v>419</v>
      </c>
      <c r="O24" s="10">
        <v>642</v>
      </c>
      <c r="P24" s="10">
        <f t="shared" si="8"/>
        <v>1061</v>
      </c>
      <c r="Q24" s="10">
        <v>355</v>
      </c>
      <c r="R24" s="10">
        <v>535</v>
      </c>
      <c r="S24" s="10">
        <f t="shared" si="9"/>
        <v>890</v>
      </c>
      <c r="T24" s="10">
        <v>405</v>
      </c>
      <c r="U24" s="10">
        <v>392</v>
      </c>
      <c r="V24" s="19">
        <f t="shared" si="10"/>
        <v>797</v>
      </c>
      <c r="W24" s="10">
        <v>258</v>
      </c>
      <c r="X24" s="10">
        <v>400</v>
      </c>
      <c r="Y24" s="23">
        <f t="shared" si="11"/>
        <v>658</v>
      </c>
    </row>
    <row r="25" spans="1:26" x14ac:dyDescent="0.2">
      <c r="A25" s="9" t="s">
        <v>22</v>
      </c>
      <c r="B25" s="10">
        <v>0</v>
      </c>
      <c r="C25" s="10">
        <v>0</v>
      </c>
      <c r="D25" s="10">
        <f t="shared" si="4"/>
        <v>0</v>
      </c>
      <c r="E25" s="10">
        <v>0</v>
      </c>
      <c r="F25" s="10">
        <v>0</v>
      </c>
      <c r="G25" s="10">
        <f t="shared" si="5"/>
        <v>0</v>
      </c>
      <c r="H25" s="10">
        <v>53</v>
      </c>
      <c r="I25" s="10">
        <v>0</v>
      </c>
      <c r="J25" s="10">
        <f t="shared" si="6"/>
        <v>53</v>
      </c>
      <c r="K25" s="10">
        <v>30</v>
      </c>
      <c r="L25" s="10">
        <v>0</v>
      </c>
      <c r="M25" s="10">
        <f t="shared" si="7"/>
        <v>30</v>
      </c>
      <c r="N25" s="10">
        <v>33</v>
      </c>
      <c r="O25" s="10">
        <v>0</v>
      </c>
      <c r="P25" s="10">
        <f t="shared" si="8"/>
        <v>33</v>
      </c>
      <c r="Q25" s="10">
        <v>42</v>
      </c>
      <c r="R25" s="10">
        <v>0</v>
      </c>
      <c r="S25" s="10">
        <f t="shared" si="9"/>
        <v>42</v>
      </c>
      <c r="T25" s="10">
        <v>52</v>
      </c>
      <c r="U25" s="10">
        <v>2</v>
      </c>
      <c r="V25" s="19">
        <f t="shared" si="10"/>
        <v>54</v>
      </c>
      <c r="W25" s="10">
        <v>54</v>
      </c>
      <c r="X25" s="10">
        <v>2</v>
      </c>
      <c r="Y25" s="23">
        <f t="shared" si="11"/>
        <v>56</v>
      </c>
    </row>
    <row r="26" spans="1:26" x14ac:dyDescent="0.2">
      <c r="A26" s="9" t="s">
        <v>23</v>
      </c>
      <c r="B26" s="10">
        <v>47</v>
      </c>
      <c r="C26" s="10">
        <v>429</v>
      </c>
      <c r="D26" s="10">
        <f t="shared" si="4"/>
        <v>476</v>
      </c>
      <c r="E26" s="10">
        <v>64</v>
      </c>
      <c r="F26" s="10">
        <v>582</v>
      </c>
      <c r="G26" s="10">
        <f t="shared" si="5"/>
        <v>646</v>
      </c>
      <c r="H26" s="10">
        <v>44</v>
      </c>
      <c r="I26" s="10">
        <v>648</v>
      </c>
      <c r="J26" s="10">
        <f t="shared" si="6"/>
        <v>692</v>
      </c>
      <c r="K26" s="10">
        <v>51</v>
      </c>
      <c r="L26" s="10">
        <v>682</v>
      </c>
      <c r="M26" s="10">
        <f t="shared" si="7"/>
        <v>733</v>
      </c>
      <c r="N26" s="10">
        <v>49</v>
      </c>
      <c r="O26" s="10">
        <v>484</v>
      </c>
      <c r="P26" s="10">
        <f t="shared" si="8"/>
        <v>533</v>
      </c>
      <c r="Q26" s="10">
        <v>61</v>
      </c>
      <c r="R26" s="10">
        <v>257</v>
      </c>
      <c r="S26" s="10">
        <f t="shared" si="9"/>
        <v>318</v>
      </c>
      <c r="T26" s="10">
        <v>73</v>
      </c>
      <c r="U26" s="10">
        <v>373</v>
      </c>
      <c r="V26" s="19">
        <f t="shared" si="10"/>
        <v>446</v>
      </c>
      <c r="W26" s="10">
        <v>66</v>
      </c>
      <c r="X26" s="10">
        <v>410</v>
      </c>
      <c r="Y26" s="23">
        <f t="shared" si="11"/>
        <v>476</v>
      </c>
    </row>
    <row r="27" spans="1:26" x14ac:dyDescent="0.2">
      <c r="A27" s="9" t="s">
        <v>24</v>
      </c>
      <c r="B27" s="10">
        <v>77</v>
      </c>
      <c r="C27" s="10">
        <v>247</v>
      </c>
      <c r="D27" s="10">
        <f t="shared" si="4"/>
        <v>324</v>
      </c>
      <c r="E27" s="10">
        <v>120</v>
      </c>
      <c r="F27" s="10">
        <v>320</v>
      </c>
      <c r="G27" s="10">
        <f t="shared" si="5"/>
        <v>440</v>
      </c>
      <c r="H27" s="10">
        <v>123</v>
      </c>
      <c r="I27" s="10">
        <v>294</v>
      </c>
      <c r="J27" s="10">
        <f t="shared" si="6"/>
        <v>417</v>
      </c>
      <c r="K27" s="10">
        <v>106</v>
      </c>
      <c r="L27" s="10">
        <v>286</v>
      </c>
      <c r="M27" s="10">
        <f t="shared" si="7"/>
        <v>392</v>
      </c>
      <c r="N27" s="10">
        <v>56</v>
      </c>
      <c r="O27" s="10">
        <v>253</v>
      </c>
      <c r="P27" s="10">
        <f t="shared" si="8"/>
        <v>309</v>
      </c>
      <c r="Q27" s="10">
        <v>60</v>
      </c>
      <c r="R27" s="10">
        <v>338</v>
      </c>
      <c r="S27" s="10">
        <f t="shared" si="9"/>
        <v>398</v>
      </c>
      <c r="T27" s="10">
        <v>82</v>
      </c>
      <c r="U27" s="10">
        <v>340</v>
      </c>
      <c r="V27" s="19">
        <f t="shared" si="10"/>
        <v>422</v>
      </c>
      <c r="W27" s="10">
        <v>77</v>
      </c>
      <c r="X27" s="10">
        <v>330</v>
      </c>
      <c r="Y27" s="23">
        <f t="shared" si="11"/>
        <v>407</v>
      </c>
    </row>
    <row r="28" spans="1:26" x14ac:dyDescent="0.2">
      <c r="A28" s="9" t="s">
        <v>25</v>
      </c>
      <c r="B28" s="10">
        <v>0</v>
      </c>
      <c r="C28" s="10">
        <v>0</v>
      </c>
      <c r="D28" s="10">
        <f t="shared" si="4"/>
        <v>0</v>
      </c>
      <c r="E28" s="10">
        <v>20</v>
      </c>
      <c r="F28" s="10">
        <v>19</v>
      </c>
      <c r="G28" s="10">
        <f t="shared" si="5"/>
        <v>39</v>
      </c>
      <c r="H28" s="10">
        <v>115</v>
      </c>
      <c r="I28" s="10">
        <v>68</v>
      </c>
      <c r="J28" s="10">
        <f t="shared" si="6"/>
        <v>183</v>
      </c>
      <c r="K28" s="10">
        <v>143</v>
      </c>
      <c r="L28" s="10">
        <v>71</v>
      </c>
      <c r="M28" s="10">
        <f t="shared" si="7"/>
        <v>214</v>
      </c>
      <c r="N28" s="10">
        <v>180</v>
      </c>
      <c r="O28" s="10">
        <v>105</v>
      </c>
      <c r="P28" s="10">
        <f t="shared" si="8"/>
        <v>285</v>
      </c>
      <c r="Q28" s="10">
        <v>163</v>
      </c>
      <c r="R28" s="10">
        <v>140</v>
      </c>
      <c r="S28" s="10">
        <f t="shared" si="9"/>
        <v>303</v>
      </c>
      <c r="T28" s="10">
        <v>139</v>
      </c>
      <c r="U28" s="10">
        <v>101</v>
      </c>
      <c r="V28" s="19">
        <f t="shared" si="10"/>
        <v>240</v>
      </c>
      <c r="W28" s="10">
        <v>225</v>
      </c>
      <c r="X28" s="10">
        <v>157</v>
      </c>
      <c r="Y28" s="23">
        <f t="shared" si="11"/>
        <v>382</v>
      </c>
    </row>
    <row r="29" spans="1:26" x14ac:dyDescent="0.2">
      <c r="A29" s="9" t="s">
        <v>26</v>
      </c>
      <c r="B29" s="10">
        <v>1</v>
      </c>
      <c r="C29" s="10">
        <v>2</v>
      </c>
      <c r="D29" s="10">
        <f t="shared" si="4"/>
        <v>3</v>
      </c>
      <c r="E29" s="10">
        <v>1</v>
      </c>
      <c r="F29" s="10">
        <v>2</v>
      </c>
      <c r="G29" s="10">
        <f t="shared" si="5"/>
        <v>3</v>
      </c>
      <c r="H29" s="10">
        <v>24</v>
      </c>
      <c r="I29" s="10">
        <v>15</v>
      </c>
      <c r="J29" s="10">
        <f t="shared" si="6"/>
        <v>39</v>
      </c>
      <c r="K29" s="10">
        <v>16</v>
      </c>
      <c r="L29" s="10">
        <v>32</v>
      </c>
      <c r="M29" s="10">
        <f t="shared" si="7"/>
        <v>48</v>
      </c>
      <c r="N29" s="10">
        <v>39</v>
      </c>
      <c r="O29" s="10">
        <v>17</v>
      </c>
      <c r="P29" s="10">
        <f t="shared" si="8"/>
        <v>56</v>
      </c>
      <c r="Q29" s="10">
        <v>34</v>
      </c>
      <c r="R29" s="10">
        <v>29</v>
      </c>
      <c r="S29" s="10">
        <f t="shared" si="9"/>
        <v>63</v>
      </c>
      <c r="T29" s="10">
        <v>21</v>
      </c>
      <c r="U29" s="10">
        <v>20</v>
      </c>
      <c r="V29" s="19">
        <f t="shared" si="10"/>
        <v>41</v>
      </c>
      <c r="W29" s="10">
        <v>41</v>
      </c>
      <c r="X29" s="10">
        <v>91</v>
      </c>
      <c r="Y29" s="23">
        <f t="shared" si="11"/>
        <v>132</v>
      </c>
    </row>
    <row r="30" spans="1:26" ht="11.45" customHeight="1" x14ac:dyDescent="0.2">
      <c r="A30" s="9" t="s">
        <v>27</v>
      </c>
      <c r="B30" s="10">
        <v>307</v>
      </c>
      <c r="C30" s="10">
        <v>701</v>
      </c>
      <c r="D30" s="10">
        <f t="shared" si="4"/>
        <v>1008</v>
      </c>
      <c r="E30" s="10">
        <v>310</v>
      </c>
      <c r="F30" s="10">
        <v>581</v>
      </c>
      <c r="G30" s="10">
        <f t="shared" si="5"/>
        <v>891</v>
      </c>
      <c r="H30" s="10">
        <v>234</v>
      </c>
      <c r="I30" s="10">
        <v>577</v>
      </c>
      <c r="J30" s="10">
        <f t="shared" si="6"/>
        <v>811</v>
      </c>
      <c r="K30" s="10">
        <v>357</v>
      </c>
      <c r="L30" s="10">
        <v>481</v>
      </c>
      <c r="M30" s="10">
        <f t="shared" si="7"/>
        <v>838</v>
      </c>
      <c r="N30" s="10">
        <v>473</v>
      </c>
      <c r="O30" s="10">
        <v>791</v>
      </c>
      <c r="P30" s="10">
        <f t="shared" si="8"/>
        <v>1264</v>
      </c>
      <c r="Q30" s="10">
        <v>341</v>
      </c>
      <c r="R30" s="10">
        <v>840</v>
      </c>
      <c r="S30" s="10">
        <f t="shared" si="9"/>
        <v>1181</v>
      </c>
      <c r="T30" s="10">
        <v>416</v>
      </c>
      <c r="U30" s="10">
        <v>606</v>
      </c>
      <c r="V30" s="19">
        <f t="shared" si="10"/>
        <v>1022</v>
      </c>
      <c r="W30" s="10">
        <v>263</v>
      </c>
      <c r="X30" s="10">
        <v>666</v>
      </c>
      <c r="Y30" s="23">
        <f t="shared" si="11"/>
        <v>929</v>
      </c>
    </row>
    <row r="31" spans="1:26" ht="11.45" customHeight="1" x14ac:dyDescent="0.2">
      <c r="A31" s="9" t="s">
        <v>107</v>
      </c>
      <c r="B31" s="10">
        <v>353</v>
      </c>
      <c r="C31" s="10">
        <v>372</v>
      </c>
      <c r="D31" s="10">
        <v>725</v>
      </c>
      <c r="E31" s="10">
        <v>518</v>
      </c>
      <c r="F31" s="10">
        <v>354</v>
      </c>
      <c r="G31" s="10">
        <v>872</v>
      </c>
      <c r="H31" s="10">
        <v>476</v>
      </c>
      <c r="I31" s="10">
        <v>639</v>
      </c>
      <c r="J31" s="10">
        <v>1115</v>
      </c>
      <c r="K31" s="10">
        <v>770</v>
      </c>
      <c r="L31" s="10">
        <v>492</v>
      </c>
      <c r="M31" s="10">
        <v>1262</v>
      </c>
      <c r="N31" s="10">
        <v>435</v>
      </c>
      <c r="O31" s="10">
        <v>688</v>
      </c>
      <c r="P31" s="10">
        <f t="shared" si="8"/>
        <v>1123</v>
      </c>
      <c r="Q31" s="10">
        <v>438</v>
      </c>
      <c r="R31" s="10">
        <v>734</v>
      </c>
      <c r="S31" s="10">
        <f t="shared" si="9"/>
        <v>1172</v>
      </c>
      <c r="T31" s="10">
        <v>496</v>
      </c>
      <c r="U31" s="10">
        <v>821</v>
      </c>
      <c r="V31" s="19">
        <f t="shared" si="10"/>
        <v>1317</v>
      </c>
      <c r="W31" s="10">
        <v>367</v>
      </c>
      <c r="X31" s="10">
        <v>802</v>
      </c>
      <c r="Y31" s="23">
        <f t="shared" si="11"/>
        <v>1169</v>
      </c>
    </row>
    <row r="32" spans="1:26" ht="12.75" customHeight="1" x14ac:dyDescent="0.2">
      <c r="A32" s="9" t="s">
        <v>28</v>
      </c>
      <c r="B32" s="10">
        <v>55</v>
      </c>
      <c r="C32" s="10">
        <v>297</v>
      </c>
      <c r="D32" s="10">
        <f t="shared" si="4"/>
        <v>352</v>
      </c>
      <c r="E32" s="10">
        <v>59</v>
      </c>
      <c r="F32" s="10">
        <v>270</v>
      </c>
      <c r="G32" s="10">
        <f t="shared" si="5"/>
        <v>329</v>
      </c>
      <c r="H32" s="10">
        <v>53</v>
      </c>
      <c r="I32" s="10">
        <v>257</v>
      </c>
      <c r="J32" s="10">
        <f t="shared" si="6"/>
        <v>310</v>
      </c>
      <c r="K32" s="10">
        <v>37</v>
      </c>
      <c r="L32" s="10">
        <v>192</v>
      </c>
      <c r="M32" s="10">
        <f t="shared" si="7"/>
        <v>229</v>
      </c>
      <c r="N32" s="10">
        <v>36</v>
      </c>
      <c r="O32" s="10">
        <v>174</v>
      </c>
      <c r="P32" s="10">
        <f t="shared" si="8"/>
        <v>210</v>
      </c>
      <c r="Q32" s="10">
        <v>37</v>
      </c>
      <c r="R32" s="10">
        <v>183</v>
      </c>
      <c r="S32" s="10">
        <f t="shared" si="9"/>
        <v>220</v>
      </c>
      <c r="T32" s="10">
        <v>47</v>
      </c>
      <c r="U32" s="10">
        <v>166</v>
      </c>
      <c r="V32" s="19">
        <f t="shared" si="10"/>
        <v>213</v>
      </c>
      <c r="W32" s="10">
        <v>33</v>
      </c>
      <c r="X32" s="10">
        <v>116</v>
      </c>
      <c r="Y32" s="23">
        <f t="shared" si="11"/>
        <v>149</v>
      </c>
    </row>
    <row r="33" spans="1:25" x14ac:dyDescent="0.2">
      <c r="A33" s="9" t="s">
        <v>29</v>
      </c>
      <c r="B33" s="10">
        <v>9167</v>
      </c>
      <c r="C33" s="10">
        <v>8852</v>
      </c>
      <c r="D33" s="10">
        <f t="shared" si="4"/>
        <v>18019</v>
      </c>
      <c r="E33" s="10">
        <v>9727</v>
      </c>
      <c r="F33" s="10">
        <v>9783</v>
      </c>
      <c r="G33" s="10">
        <f t="shared" si="5"/>
        <v>19510</v>
      </c>
      <c r="H33" s="10">
        <v>10636</v>
      </c>
      <c r="I33" s="10">
        <v>11174</v>
      </c>
      <c r="J33" s="10">
        <f t="shared" si="6"/>
        <v>21810</v>
      </c>
      <c r="K33" s="10">
        <v>10137</v>
      </c>
      <c r="L33" s="10">
        <v>11136</v>
      </c>
      <c r="M33" s="10">
        <f t="shared" si="7"/>
        <v>21273</v>
      </c>
      <c r="N33" s="10">
        <v>10243</v>
      </c>
      <c r="O33" s="10">
        <v>11277</v>
      </c>
      <c r="P33" s="10">
        <f t="shared" si="8"/>
        <v>21520</v>
      </c>
      <c r="Q33" s="10">
        <v>10867</v>
      </c>
      <c r="R33" s="10">
        <v>11647</v>
      </c>
      <c r="S33" s="10">
        <f t="shared" si="9"/>
        <v>22514</v>
      </c>
      <c r="T33" s="10">
        <v>10703</v>
      </c>
      <c r="U33" s="10">
        <v>11897</v>
      </c>
      <c r="V33" s="19">
        <f t="shared" si="10"/>
        <v>22600</v>
      </c>
      <c r="W33" s="10">
        <v>9223</v>
      </c>
      <c r="X33" s="10">
        <v>11195</v>
      </c>
      <c r="Y33" s="23">
        <f t="shared" si="11"/>
        <v>20418</v>
      </c>
    </row>
    <row r="34" spans="1:25" x14ac:dyDescent="0.2">
      <c r="A34" s="9" t="s">
        <v>30</v>
      </c>
      <c r="B34" s="10">
        <v>3851</v>
      </c>
      <c r="C34" s="10">
        <v>2197</v>
      </c>
      <c r="D34" s="10">
        <f t="shared" si="4"/>
        <v>6048</v>
      </c>
      <c r="E34" s="10">
        <v>3703</v>
      </c>
      <c r="F34" s="10">
        <v>2081</v>
      </c>
      <c r="G34" s="10">
        <f t="shared" si="5"/>
        <v>5784</v>
      </c>
      <c r="H34" s="10">
        <v>3987</v>
      </c>
      <c r="I34" s="10">
        <v>2321</v>
      </c>
      <c r="J34" s="10">
        <f t="shared" si="6"/>
        <v>6308</v>
      </c>
      <c r="K34" s="10">
        <v>1553</v>
      </c>
      <c r="L34" s="10">
        <v>1093</v>
      </c>
      <c r="M34" s="10">
        <f t="shared" si="7"/>
        <v>2646</v>
      </c>
      <c r="N34" s="10">
        <v>1622</v>
      </c>
      <c r="O34" s="10">
        <v>1092</v>
      </c>
      <c r="P34" s="10">
        <f t="shared" si="8"/>
        <v>2714</v>
      </c>
      <c r="Q34" s="10">
        <v>1460</v>
      </c>
      <c r="R34" s="10">
        <v>1270</v>
      </c>
      <c r="S34" s="10">
        <f t="shared" si="9"/>
        <v>2730</v>
      </c>
      <c r="T34" s="10">
        <v>1688</v>
      </c>
      <c r="U34" s="10">
        <v>1544</v>
      </c>
      <c r="V34" s="19">
        <f t="shared" si="10"/>
        <v>3232</v>
      </c>
      <c r="W34" s="10">
        <v>1830</v>
      </c>
      <c r="X34" s="10">
        <v>1789</v>
      </c>
      <c r="Y34" s="23">
        <f t="shared" si="11"/>
        <v>3619</v>
      </c>
    </row>
    <row r="35" spans="1:25" x14ac:dyDescent="0.2">
      <c r="A35" s="9" t="s">
        <v>31</v>
      </c>
      <c r="B35" s="10">
        <v>68</v>
      </c>
      <c r="C35" s="10">
        <v>32</v>
      </c>
      <c r="D35" s="10">
        <f t="shared" si="4"/>
        <v>100</v>
      </c>
      <c r="E35" s="10">
        <v>72</v>
      </c>
      <c r="F35" s="10">
        <v>28</v>
      </c>
      <c r="G35" s="10">
        <f t="shared" si="5"/>
        <v>100</v>
      </c>
      <c r="H35" s="10">
        <v>55</v>
      </c>
      <c r="I35" s="10">
        <v>33</v>
      </c>
      <c r="J35" s="10">
        <f t="shared" si="6"/>
        <v>88</v>
      </c>
      <c r="K35" s="10">
        <v>40</v>
      </c>
      <c r="L35" s="10">
        <v>18</v>
      </c>
      <c r="M35" s="10">
        <f t="shared" si="7"/>
        <v>58</v>
      </c>
      <c r="N35" s="10">
        <v>52</v>
      </c>
      <c r="O35" s="10">
        <v>17</v>
      </c>
      <c r="P35" s="10">
        <f t="shared" si="8"/>
        <v>69</v>
      </c>
      <c r="Q35" s="10">
        <v>65</v>
      </c>
      <c r="R35" s="10">
        <v>23</v>
      </c>
      <c r="S35" s="10">
        <f t="shared" si="9"/>
        <v>88</v>
      </c>
      <c r="T35" s="10">
        <v>85</v>
      </c>
      <c r="U35" s="10">
        <v>30</v>
      </c>
      <c r="V35" s="19">
        <f t="shared" si="10"/>
        <v>115</v>
      </c>
      <c r="W35" s="10">
        <v>90</v>
      </c>
      <c r="X35" s="10">
        <v>26</v>
      </c>
      <c r="Y35" s="23">
        <f t="shared" si="11"/>
        <v>116</v>
      </c>
    </row>
    <row r="36" spans="1:25" x14ac:dyDescent="0.2">
      <c r="A36" s="9" t="s">
        <v>32</v>
      </c>
      <c r="B36" s="10">
        <v>3</v>
      </c>
      <c r="C36" s="10">
        <v>4</v>
      </c>
      <c r="D36" s="10">
        <f t="shared" si="4"/>
        <v>7</v>
      </c>
      <c r="E36" s="10">
        <v>59</v>
      </c>
      <c r="F36" s="10">
        <v>260</v>
      </c>
      <c r="G36" s="10">
        <f t="shared" si="5"/>
        <v>319</v>
      </c>
      <c r="H36" s="10">
        <v>61</v>
      </c>
      <c r="I36" s="10">
        <v>224</v>
      </c>
      <c r="J36" s="10">
        <f t="shared" si="6"/>
        <v>285</v>
      </c>
      <c r="K36" s="10">
        <v>85</v>
      </c>
      <c r="L36" s="10">
        <v>251</v>
      </c>
      <c r="M36" s="10">
        <f t="shared" si="7"/>
        <v>336</v>
      </c>
      <c r="N36" s="10">
        <v>99</v>
      </c>
      <c r="O36" s="10">
        <v>261</v>
      </c>
      <c r="P36" s="10">
        <f t="shared" si="8"/>
        <v>360</v>
      </c>
      <c r="Q36" s="10">
        <v>162</v>
      </c>
      <c r="R36" s="10">
        <v>536</v>
      </c>
      <c r="S36" s="10">
        <f t="shared" si="9"/>
        <v>698</v>
      </c>
      <c r="T36" s="10">
        <v>241</v>
      </c>
      <c r="U36" s="10">
        <v>347</v>
      </c>
      <c r="V36" s="19">
        <f t="shared" si="10"/>
        <v>588</v>
      </c>
      <c r="W36" s="10">
        <v>189</v>
      </c>
      <c r="X36" s="10">
        <v>329</v>
      </c>
      <c r="Y36" s="23">
        <f t="shared" si="11"/>
        <v>518</v>
      </c>
    </row>
    <row r="37" spans="1:25" x14ac:dyDescent="0.2">
      <c r="A37" s="9" t="s">
        <v>33</v>
      </c>
      <c r="B37" s="10">
        <v>718</v>
      </c>
      <c r="C37" s="10">
        <v>1322</v>
      </c>
      <c r="D37" s="10">
        <f t="shared" si="4"/>
        <v>2040</v>
      </c>
      <c r="E37" s="10">
        <v>619</v>
      </c>
      <c r="F37" s="10">
        <v>1249</v>
      </c>
      <c r="G37" s="10">
        <f t="shared" si="5"/>
        <v>1868</v>
      </c>
      <c r="H37" s="10">
        <v>476</v>
      </c>
      <c r="I37" s="10">
        <v>900</v>
      </c>
      <c r="J37" s="10">
        <f t="shared" si="6"/>
        <v>1376</v>
      </c>
      <c r="K37" s="10">
        <v>693</v>
      </c>
      <c r="L37" s="10">
        <v>1149</v>
      </c>
      <c r="M37" s="10">
        <f t="shared" si="7"/>
        <v>1842</v>
      </c>
      <c r="N37" s="10">
        <v>861</v>
      </c>
      <c r="O37" s="10">
        <v>1361</v>
      </c>
      <c r="P37" s="10">
        <f t="shared" si="8"/>
        <v>2222</v>
      </c>
      <c r="Q37" s="10">
        <v>593</v>
      </c>
      <c r="R37" s="10">
        <v>1292</v>
      </c>
      <c r="S37" s="10">
        <f t="shared" si="9"/>
        <v>1885</v>
      </c>
      <c r="T37" s="10">
        <v>534</v>
      </c>
      <c r="U37" s="10">
        <v>1160</v>
      </c>
      <c r="V37" s="19">
        <f t="shared" si="10"/>
        <v>1694</v>
      </c>
      <c r="W37" s="10">
        <v>456</v>
      </c>
      <c r="X37" s="10">
        <v>1156</v>
      </c>
      <c r="Y37" s="23">
        <f t="shared" si="11"/>
        <v>1612</v>
      </c>
    </row>
    <row r="38" spans="1:25" s="24" customFormat="1" x14ac:dyDescent="0.2">
      <c r="A38" s="21" t="s">
        <v>104</v>
      </c>
      <c r="B38" s="22" t="s">
        <v>110</v>
      </c>
      <c r="C38" s="22" t="s">
        <v>110</v>
      </c>
      <c r="D38" s="22" t="s">
        <v>110</v>
      </c>
      <c r="E38" s="22" t="s">
        <v>110</v>
      </c>
      <c r="F38" s="22" t="s">
        <v>110</v>
      </c>
      <c r="G38" s="22" t="s">
        <v>110</v>
      </c>
      <c r="H38" s="22" t="s">
        <v>110</v>
      </c>
      <c r="I38" s="22" t="s">
        <v>110</v>
      </c>
      <c r="J38" s="22" t="s">
        <v>110</v>
      </c>
      <c r="K38" s="22" t="s">
        <v>110</v>
      </c>
      <c r="L38" s="22" t="s">
        <v>110</v>
      </c>
      <c r="M38" s="22" t="s">
        <v>110</v>
      </c>
      <c r="N38" s="22" t="s">
        <v>110</v>
      </c>
      <c r="O38" s="22" t="s">
        <v>110</v>
      </c>
      <c r="P38" s="22" t="s">
        <v>110</v>
      </c>
      <c r="Q38" s="22" t="s">
        <v>110</v>
      </c>
      <c r="R38" s="22" t="s">
        <v>110</v>
      </c>
      <c r="S38" s="22" t="s">
        <v>110</v>
      </c>
      <c r="T38" s="22">
        <v>201</v>
      </c>
      <c r="U38" s="22">
        <v>396</v>
      </c>
      <c r="V38" s="23">
        <f t="shared" si="10"/>
        <v>597</v>
      </c>
      <c r="W38" s="10">
        <v>104</v>
      </c>
      <c r="X38" s="10">
        <v>155</v>
      </c>
      <c r="Y38" s="23">
        <f t="shared" si="11"/>
        <v>259</v>
      </c>
    </row>
    <row r="39" spans="1:25" x14ac:dyDescent="0.2">
      <c r="A39" s="9" t="s">
        <v>34</v>
      </c>
      <c r="B39" s="10">
        <v>74</v>
      </c>
      <c r="C39" s="10">
        <v>98</v>
      </c>
      <c r="D39" s="10">
        <f t="shared" si="4"/>
        <v>172</v>
      </c>
      <c r="E39" s="10">
        <v>71</v>
      </c>
      <c r="F39" s="10">
        <v>78</v>
      </c>
      <c r="G39" s="10">
        <f t="shared" si="5"/>
        <v>149</v>
      </c>
      <c r="H39" s="10">
        <v>91</v>
      </c>
      <c r="I39" s="10">
        <v>72</v>
      </c>
      <c r="J39" s="10">
        <f t="shared" si="6"/>
        <v>163</v>
      </c>
      <c r="K39" s="10">
        <v>48</v>
      </c>
      <c r="L39" s="10">
        <v>50</v>
      </c>
      <c r="M39" s="10">
        <f t="shared" si="7"/>
        <v>98</v>
      </c>
      <c r="N39" s="10">
        <v>74</v>
      </c>
      <c r="O39" s="10">
        <v>78</v>
      </c>
      <c r="P39" s="10">
        <f t="shared" si="8"/>
        <v>152</v>
      </c>
      <c r="Q39" s="10">
        <v>78</v>
      </c>
      <c r="R39" s="10">
        <v>94</v>
      </c>
      <c r="S39" s="10">
        <f t="shared" si="9"/>
        <v>172</v>
      </c>
      <c r="T39" s="10">
        <v>59</v>
      </c>
      <c r="U39" s="10">
        <v>64</v>
      </c>
      <c r="V39" s="19">
        <f t="shared" si="10"/>
        <v>123</v>
      </c>
      <c r="W39" s="10">
        <v>51</v>
      </c>
      <c r="X39" s="10">
        <v>60</v>
      </c>
      <c r="Y39" s="23">
        <f t="shared" si="11"/>
        <v>111</v>
      </c>
    </row>
    <row r="40" spans="1:25" x14ac:dyDescent="0.2">
      <c r="A40" s="9" t="s">
        <v>35</v>
      </c>
      <c r="B40" s="10">
        <v>41</v>
      </c>
      <c r="C40" s="10">
        <v>14</v>
      </c>
      <c r="D40" s="10">
        <f t="shared" si="4"/>
        <v>55</v>
      </c>
      <c r="E40" s="10">
        <v>57</v>
      </c>
      <c r="F40" s="10">
        <v>23</v>
      </c>
      <c r="G40" s="10">
        <f t="shared" si="5"/>
        <v>80</v>
      </c>
      <c r="H40" s="10">
        <v>49</v>
      </c>
      <c r="I40" s="10">
        <v>17</v>
      </c>
      <c r="J40" s="10">
        <f t="shared" si="6"/>
        <v>66</v>
      </c>
      <c r="K40" s="10">
        <v>47</v>
      </c>
      <c r="L40" s="10">
        <v>16</v>
      </c>
      <c r="M40" s="10">
        <f t="shared" si="7"/>
        <v>63</v>
      </c>
      <c r="N40" s="10">
        <v>35</v>
      </c>
      <c r="O40" s="10">
        <v>20</v>
      </c>
      <c r="P40" s="10">
        <f t="shared" si="8"/>
        <v>55</v>
      </c>
      <c r="Q40" s="10">
        <v>50</v>
      </c>
      <c r="R40" s="10">
        <v>25</v>
      </c>
      <c r="S40" s="10">
        <f t="shared" si="9"/>
        <v>75</v>
      </c>
      <c r="T40" s="10">
        <v>182</v>
      </c>
      <c r="U40" s="10">
        <v>196</v>
      </c>
      <c r="V40" s="19">
        <f t="shared" si="10"/>
        <v>378</v>
      </c>
      <c r="W40" s="10">
        <v>64</v>
      </c>
      <c r="X40" s="10">
        <v>90</v>
      </c>
      <c r="Y40" s="23">
        <f t="shared" si="11"/>
        <v>154</v>
      </c>
    </row>
    <row r="41" spans="1:25" x14ac:dyDescent="0.2">
      <c r="A41" s="9" t="s">
        <v>36</v>
      </c>
      <c r="B41" s="10">
        <v>2300</v>
      </c>
      <c r="C41" s="10">
        <v>2499</v>
      </c>
      <c r="D41" s="10">
        <f t="shared" si="4"/>
        <v>4799</v>
      </c>
      <c r="E41" s="10">
        <v>2383</v>
      </c>
      <c r="F41" s="10">
        <v>1722</v>
      </c>
      <c r="G41" s="10">
        <f t="shared" si="5"/>
        <v>4105</v>
      </c>
      <c r="H41" s="10">
        <v>2674</v>
      </c>
      <c r="I41" s="10">
        <v>2032</v>
      </c>
      <c r="J41" s="10">
        <f t="shared" si="6"/>
        <v>4706</v>
      </c>
      <c r="K41" s="10">
        <v>2218</v>
      </c>
      <c r="L41" s="10">
        <v>1565</v>
      </c>
      <c r="M41" s="10">
        <f t="shared" si="7"/>
        <v>3783</v>
      </c>
      <c r="N41" s="10">
        <v>1938</v>
      </c>
      <c r="O41" s="10">
        <v>1236</v>
      </c>
      <c r="P41" s="10">
        <f t="shared" si="8"/>
        <v>3174</v>
      </c>
      <c r="Q41" s="10">
        <v>2038</v>
      </c>
      <c r="R41" s="10">
        <v>1358</v>
      </c>
      <c r="S41" s="10">
        <f t="shared" si="9"/>
        <v>3396</v>
      </c>
      <c r="T41" s="10">
        <v>2195</v>
      </c>
      <c r="U41" s="10">
        <v>1512</v>
      </c>
      <c r="V41" s="19">
        <f t="shared" si="10"/>
        <v>3707</v>
      </c>
      <c r="W41" s="10">
        <v>2371</v>
      </c>
      <c r="X41" s="10">
        <v>1808</v>
      </c>
      <c r="Y41" s="23">
        <f t="shared" si="11"/>
        <v>4179</v>
      </c>
    </row>
    <row r="42" spans="1:25" s="1" customFormat="1" x14ac:dyDescent="0.2">
      <c r="A42" s="7" t="s">
        <v>37</v>
      </c>
      <c r="B42" s="6">
        <f>SUM(B43:B48)</f>
        <v>5072</v>
      </c>
      <c r="C42" s="6">
        <f t="shared" ref="C42:V42" si="12">SUM(C43:C48)</f>
        <v>3398</v>
      </c>
      <c r="D42" s="6">
        <f t="shared" si="12"/>
        <v>8470</v>
      </c>
      <c r="E42" s="6">
        <f t="shared" si="12"/>
        <v>4781</v>
      </c>
      <c r="F42" s="6">
        <f t="shared" si="12"/>
        <v>3378</v>
      </c>
      <c r="G42" s="6">
        <f t="shared" si="12"/>
        <v>8159</v>
      </c>
      <c r="H42" s="6">
        <f t="shared" si="12"/>
        <v>4230</v>
      </c>
      <c r="I42" s="6">
        <f t="shared" si="12"/>
        <v>3009</v>
      </c>
      <c r="J42" s="6">
        <f t="shared" si="12"/>
        <v>7239</v>
      </c>
      <c r="K42" s="6">
        <f t="shared" si="12"/>
        <v>3760</v>
      </c>
      <c r="L42" s="6">
        <f t="shared" si="12"/>
        <v>1983</v>
      </c>
      <c r="M42" s="6">
        <f t="shared" si="12"/>
        <v>5743</v>
      </c>
      <c r="N42" s="6">
        <f t="shared" si="12"/>
        <v>3984</v>
      </c>
      <c r="O42" s="6">
        <f t="shared" si="12"/>
        <v>2259</v>
      </c>
      <c r="P42" s="6">
        <f t="shared" si="12"/>
        <v>6243</v>
      </c>
      <c r="Q42" s="6">
        <f t="shared" si="12"/>
        <v>4059</v>
      </c>
      <c r="R42" s="6">
        <f t="shared" si="12"/>
        <v>2629</v>
      </c>
      <c r="S42" s="6">
        <f t="shared" si="12"/>
        <v>6688</v>
      </c>
      <c r="T42" s="6">
        <f t="shared" si="12"/>
        <v>4238</v>
      </c>
      <c r="U42" s="6">
        <f t="shared" si="12"/>
        <v>2518</v>
      </c>
      <c r="V42" s="6">
        <f t="shared" si="12"/>
        <v>6756</v>
      </c>
      <c r="W42" s="6">
        <f>SUM(W43:W48)</f>
        <v>3933</v>
      </c>
      <c r="X42" s="6">
        <f t="shared" ref="X42:Y42" si="13">SUM(X43:X48)</f>
        <v>2496</v>
      </c>
      <c r="Y42" s="25">
        <f>SUM(Y43:Y48)</f>
        <v>6429</v>
      </c>
    </row>
    <row r="43" spans="1:25" x14ac:dyDescent="0.2">
      <c r="A43" s="9" t="s">
        <v>38</v>
      </c>
      <c r="B43" s="10">
        <v>111</v>
      </c>
      <c r="C43" s="10">
        <v>209</v>
      </c>
      <c r="D43" s="10">
        <f>SUM(B43:C43)</f>
        <v>320</v>
      </c>
      <c r="E43" s="10">
        <v>108</v>
      </c>
      <c r="F43" s="10">
        <v>211</v>
      </c>
      <c r="G43" s="10">
        <f>SUM(E43:F43)</f>
        <v>319</v>
      </c>
      <c r="H43" s="10">
        <v>94</v>
      </c>
      <c r="I43" s="10">
        <v>183</v>
      </c>
      <c r="J43" s="10">
        <f>SUM(H43:I43)</f>
        <v>277</v>
      </c>
      <c r="K43" s="10">
        <v>171</v>
      </c>
      <c r="L43" s="10">
        <v>116</v>
      </c>
      <c r="M43" s="10">
        <f>SUM(K43:L43)</f>
        <v>287</v>
      </c>
      <c r="N43" s="10">
        <v>143</v>
      </c>
      <c r="O43" s="10">
        <v>95</v>
      </c>
      <c r="P43" s="10">
        <f>SUM(N43:O43)</f>
        <v>238</v>
      </c>
      <c r="Q43" s="10">
        <v>175</v>
      </c>
      <c r="R43" s="10">
        <v>155</v>
      </c>
      <c r="S43" s="10">
        <f>SUM(Q43:R43)</f>
        <v>330</v>
      </c>
      <c r="T43" s="10">
        <v>152</v>
      </c>
      <c r="U43" s="10">
        <v>136</v>
      </c>
      <c r="V43" s="19">
        <f t="shared" si="10"/>
        <v>288</v>
      </c>
      <c r="W43" s="10">
        <v>89</v>
      </c>
      <c r="X43" s="10">
        <v>125</v>
      </c>
      <c r="Y43" s="23">
        <f>+W43+X43</f>
        <v>214</v>
      </c>
    </row>
    <row r="44" spans="1:25" x14ac:dyDescent="0.2">
      <c r="A44" s="9" t="s">
        <v>39</v>
      </c>
      <c r="B44" s="10">
        <v>1933</v>
      </c>
      <c r="C44" s="10">
        <v>301</v>
      </c>
      <c r="D44" s="10">
        <f t="shared" ref="D44:D47" si="14">SUM(B44:C44)</f>
        <v>2234</v>
      </c>
      <c r="E44" s="10">
        <v>1929</v>
      </c>
      <c r="F44" s="10">
        <v>295</v>
      </c>
      <c r="G44" s="10">
        <f t="shared" ref="G44:G47" si="15">SUM(E44:F44)</f>
        <v>2224</v>
      </c>
      <c r="H44" s="10">
        <v>1818</v>
      </c>
      <c r="I44" s="10">
        <v>297</v>
      </c>
      <c r="J44" s="10">
        <f t="shared" ref="J44:J47" si="16">SUM(H44:I44)</f>
        <v>2115</v>
      </c>
      <c r="K44" s="10">
        <v>1745</v>
      </c>
      <c r="L44" s="10">
        <v>272</v>
      </c>
      <c r="M44" s="10">
        <f t="shared" ref="M44:M47" si="17">SUM(K44:L44)</f>
        <v>2017</v>
      </c>
      <c r="N44" s="10">
        <v>1939</v>
      </c>
      <c r="O44" s="10">
        <v>293</v>
      </c>
      <c r="P44" s="10">
        <f t="shared" ref="P44:P47" si="18">SUM(N44:O44)</f>
        <v>2232</v>
      </c>
      <c r="Q44" s="10">
        <v>1780</v>
      </c>
      <c r="R44" s="10">
        <v>272</v>
      </c>
      <c r="S44" s="10">
        <f>SUM(Q44:R44)</f>
        <v>2052</v>
      </c>
      <c r="T44" s="10">
        <v>1870</v>
      </c>
      <c r="U44" s="10">
        <v>244</v>
      </c>
      <c r="V44" s="19">
        <f t="shared" si="10"/>
        <v>2114</v>
      </c>
      <c r="W44" s="10">
        <v>1824</v>
      </c>
      <c r="X44" s="10">
        <v>222</v>
      </c>
      <c r="Y44" s="23">
        <f t="shared" ref="Y44:Y48" si="19">+W44+X44</f>
        <v>2046</v>
      </c>
    </row>
    <row r="45" spans="1:25" x14ac:dyDescent="0.2">
      <c r="A45" s="9" t="s">
        <v>40</v>
      </c>
      <c r="B45" s="10">
        <v>2920</v>
      </c>
      <c r="C45" s="10">
        <v>2869</v>
      </c>
      <c r="D45" s="10">
        <f t="shared" si="14"/>
        <v>5789</v>
      </c>
      <c r="E45" s="10">
        <v>2653</v>
      </c>
      <c r="F45" s="10">
        <v>2854</v>
      </c>
      <c r="G45" s="10">
        <f t="shared" si="15"/>
        <v>5507</v>
      </c>
      <c r="H45" s="10">
        <v>2295</v>
      </c>
      <c r="I45" s="10">
        <v>2518</v>
      </c>
      <c r="J45" s="10">
        <f t="shared" si="16"/>
        <v>4813</v>
      </c>
      <c r="K45" s="10">
        <v>1821</v>
      </c>
      <c r="L45" s="10">
        <v>1581</v>
      </c>
      <c r="M45" s="10">
        <f t="shared" si="17"/>
        <v>3402</v>
      </c>
      <c r="N45" s="10">
        <v>1881</v>
      </c>
      <c r="O45" s="10">
        <v>1869</v>
      </c>
      <c r="P45" s="10">
        <f t="shared" si="18"/>
        <v>3750</v>
      </c>
      <c r="Q45" s="10">
        <v>2065</v>
      </c>
      <c r="R45" s="10">
        <v>2159</v>
      </c>
      <c r="S45" s="10">
        <f t="shared" ref="S45:S47" si="20">SUM(Q45:R45)</f>
        <v>4224</v>
      </c>
      <c r="T45" s="10">
        <v>2179</v>
      </c>
      <c r="U45" s="10">
        <v>2102</v>
      </c>
      <c r="V45" s="19">
        <f t="shared" si="10"/>
        <v>4281</v>
      </c>
      <c r="W45" s="10">
        <v>1946</v>
      </c>
      <c r="X45" s="10">
        <v>2084</v>
      </c>
      <c r="Y45" s="23">
        <f t="shared" si="19"/>
        <v>4030</v>
      </c>
    </row>
    <row r="46" spans="1:25" x14ac:dyDescent="0.2">
      <c r="A46" s="9" t="s">
        <v>41</v>
      </c>
      <c r="B46" s="10">
        <v>69</v>
      </c>
      <c r="C46" s="10">
        <v>8</v>
      </c>
      <c r="D46" s="10">
        <f t="shared" si="14"/>
        <v>77</v>
      </c>
      <c r="E46" s="10">
        <v>82</v>
      </c>
      <c r="F46" s="10">
        <v>12</v>
      </c>
      <c r="G46" s="10">
        <f t="shared" si="15"/>
        <v>94</v>
      </c>
      <c r="H46" s="10">
        <v>23</v>
      </c>
      <c r="I46" s="10">
        <v>11</v>
      </c>
      <c r="J46" s="10">
        <f t="shared" si="16"/>
        <v>34</v>
      </c>
      <c r="K46" s="10">
        <v>23</v>
      </c>
      <c r="L46" s="10">
        <v>14</v>
      </c>
      <c r="M46" s="10">
        <f t="shared" si="17"/>
        <v>37</v>
      </c>
      <c r="N46" s="10">
        <v>21</v>
      </c>
      <c r="O46" s="10">
        <v>2</v>
      </c>
      <c r="P46" s="10">
        <f t="shared" si="18"/>
        <v>23</v>
      </c>
      <c r="Q46" s="10">
        <v>32</v>
      </c>
      <c r="R46" s="10">
        <v>2</v>
      </c>
      <c r="S46" s="10">
        <f t="shared" si="20"/>
        <v>34</v>
      </c>
      <c r="T46" s="10">
        <v>32</v>
      </c>
      <c r="U46" s="10">
        <v>0</v>
      </c>
      <c r="V46" s="19">
        <f t="shared" si="10"/>
        <v>32</v>
      </c>
      <c r="W46" s="10">
        <v>55</v>
      </c>
      <c r="X46" s="10">
        <v>1</v>
      </c>
      <c r="Y46" s="23">
        <f t="shared" si="19"/>
        <v>56</v>
      </c>
    </row>
    <row r="47" spans="1:25" ht="12" customHeight="1" x14ac:dyDescent="0.2">
      <c r="A47" s="9" t="s">
        <v>42</v>
      </c>
      <c r="B47" s="10">
        <v>39</v>
      </c>
      <c r="C47" s="10">
        <v>11</v>
      </c>
      <c r="D47" s="10">
        <f t="shared" si="14"/>
        <v>50</v>
      </c>
      <c r="E47" s="10">
        <v>9</v>
      </c>
      <c r="F47" s="10">
        <v>6</v>
      </c>
      <c r="G47" s="10">
        <f t="shared" si="15"/>
        <v>15</v>
      </c>
      <c r="H47" s="10">
        <v>0</v>
      </c>
      <c r="I47" s="10">
        <v>0</v>
      </c>
      <c r="J47" s="10">
        <f t="shared" si="16"/>
        <v>0</v>
      </c>
      <c r="K47" s="10">
        <v>0</v>
      </c>
      <c r="L47" s="10">
        <v>0</v>
      </c>
      <c r="M47" s="10">
        <f t="shared" si="17"/>
        <v>0</v>
      </c>
      <c r="N47" s="10">
        <v>0</v>
      </c>
      <c r="O47" s="10">
        <v>0</v>
      </c>
      <c r="P47" s="10">
        <f t="shared" si="18"/>
        <v>0</v>
      </c>
      <c r="Q47" s="10">
        <v>0</v>
      </c>
      <c r="R47" s="10">
        <v>0</v>
      </c>
      <c r="S47" s="10">
        <f t="shared" si="20"/>
        <v>0</v>
      </c>
      <c r="T47" s="10">
        <v>0</v>
      </c>
      <c r="U47" s="10">
        <v>0</v>
      </c>
      <c r="V47" s="19">
        <f t="shared" si="10"/>
        <v>0</v>
      </c>
      <c r="W47" s="10" t="s">
        <v>110</v>
      </c>
      <c r="X47" s="10" t="s">
        <v>110</v>
      </c>
      <c r="Y47" s="23">
        <v>0</v>
      </c>
    </row>
    <row r="48" spans="1:25" ht="12" customHeight="1" x14ac:dyDescent="0.2">
      <c r="A48" s="9" t="s">
        <v>51</v>
      </c>
      <c r="B48" s="10">
        <v>0</v>
      </c>
      <c r="C48" s="10">
        <v>0</v>
      </c>
      <c r="D48" s="10">
        <f>SUM(B48:C48)</f>
        <v>0</v>
      </c>
      <c r="E48" s="10">
        <v>0</v>
      </c>
      <c r="F48" s="10">
        <v>0</v>
      </c>
      <c r="G48" s="10">
        <f>SUM(E48:F48)</f>
        <v>0</v>
      </c>
      <c r="H48" s="10">
        <v>0</v>
      </c>
      <c r="I48" s="10">
        <v>0</v>
      </c>
      <c r="J48" s="10">
        <f>SUM(H48:I48)</f>
        <v>0</v>
      </c>
      <c r="K48" s="10">
        <v>0</v>
      </c>
      <c r="L48" s="10">
        <v>0</v>
      </c>
      <c r="M48" s="10">
        <f>SUM(K48:L48)</f>
        <v>0</v>
      </c>
      <c r="N48" s="10">
        <v>0</v>
      </c>
      <c r="O48" s="10">
        <v>0</v>
      </c>
      <c r="P48" s="10">
        <f>SUM(N48:O48)</f>
        <v>0</v>
      </c>
      <c r="Q48" s="10">
        <v>7</v>
      </c>
      <c r="R48" s="10">
        <v>41</v>
      </c>
      <c r="S48" s="10">
        <f>SUM(Q48:R48)</f>
        <v>48</v>
      </c>
      <c r="T48" s="10">
        <v>5</v>
      </c>
      <c r="U48" s="10">
        <v>36</v>
      </c>
      <c r="V48" s="19">
        <f>SUM(T48:U48)</f>
        <v>41</v>
      </c>
      <c r="W48" s="10">
        <v>19</v>
      </c>
      <c r="X48" s="10">
        <v>64</v>
      </c>
      <c r="Y48" s="23">
        <f t="shared" si="19"/>
        <v>83</v>
      </c>
    </row>
    <row r="49" spans="1:25" s="1" customFormat="1" x14ac:dyDescent="0.2">
      <c r="A49" s="7" t="s">
        <v>43</v>
      </c>
      <c r="B49" s="6">
        <f>SUM(B50:B52)</f>
        <v>152</v>
      </c>
      <c r="C49" s="6">
        <f t="shared" ref="C49:V49" si="21">SUM(C50:C52)</f>
        <v>154</v>
      </c>
      <c r="D49" s="6">
        <f t="shared" si="21"/>
        <v>306</v>
      </c>
      <c r="E49" s="6">
        <f t="shared" si="21"/>
        <v>193</v>
      </c>
      <c r="F49" s="6">
        <f t="shared" si="21"/>
        <v>103</v>
      </c>
      <c r="G49" s="6">
        <f t="shared" si="21"/>
        <v>296</v>
      </c>
      <c r="H49" s="6">
        <f t="shared" si="21"/>
        <v>275</v>
      </c>
      <c r="I49" s="6">
        <f t="shared" si="21"/>
        <v>76</v>
      </c>
      <c r="J49" s="6">
        <f t="shared" si="21"/>
        <v>351</v>
      </c>
      <c r="K49" s="6">
        <f t="shared" si="21"/>
        <v>245</v>
      </c>
      <c r="L49" s="6">
        <f t="shared" si="21"/>
        <v>76</v>
      </c>
      <c r="M49" s="6">
        <f t="shared" si="21"/>
        <v>321</v>
      </c>
      <c r="N49" s="6">
        <f t="shared" si="21"/>
        <v>218</v>
      </c>
      <c r="O49" s="6">
        <f t="shared" si="21"/>
        <v>127</v>
      </c>
      <c r="P49" s="6">
        <f t="shared" si="21"/>
        <v>345</v>
      </c>
      <c r="Q49" s="6">
        <f t="shared" si="21"/>
        <v>267</v>
      </c>
      <c r="R49" s="6">
        <f t="shared" si="21"/>
        <v>134</v>
      </c>
      <c r="S49" s="6">
        <f t="shared" si="21"/>
        <v>401</v>
      </c>
      <c r="T49" s="6">
        <f t="shared" si="21"/>
        <v>212</v>
      </c>
      <c r="U49" s="6">
        <f t="shared" si="21"/>
        <v>120</v>
      </c>
      <c r="V49" s="6">
        <f t="shared" si="21"/>
        <v>332</v>
      </c>
      <c r="W49" s="6">
        <f>SUM(W50:W53)</f>
        <v>166</v>
      </c>
      <c r="X49" s="6">
        <f t="shared" ref="X49:Y49" si="22">SUM(X50:X53)</f>
        <v>89</v>
      </c>
      <c r="Y49" s="25">
        <f>SUM(Y50:Y53)</f>
        <v>255</v>
      </c>
    </row>
    <row r="50" spans="1:25" x14ac:dyDescent="0.2">
      <c r="A50" s="9" t="s">
        <v>44</v>
      </c>
      <c r="B50" s="10">
        <v>45</v>
      </c>
      <c r="C50" s="10">
        <v>67</v>
      </c>
      <c r="D50" s="10">
        <f>SUM(B50:C50)</f>
        <v>112</v>
      </c>
      <c r="E50" s="10">
        <v>47</v>
      </c>
      <c r="F50" s="10">
        <v>60</v>
      </c>
      <c r="G50" s="10">
        <f>SUM(E50:F50)</f>
        <v>107</v>
      </c>
      <c r="H50" s="10">
        <v>51</v>
      </c>
      <c r="I50" s="10">
        <v>61</v>
      </c>
      <c r="J50" s="10">
        <f>SUM(H50:I50)</f>
        <v>112</v>
      </c>
      <c r="K50" s="10">
        <v>47</v>
      </c>
      <c r="L50" s="10">
        <v>58</v>
      </c>
      <c r="M50" s="10">
        <f>SUM(K50:L50)</f>
        <v>105</v>
      </c>
      <c r="N50" s="10">
        <v>41</v>
      </c>
      <c r="O50" s="10">
        <v>54</v>
      </c>
      <c r="P50" s="10">
        <f>SUM(N50:O50)</f>
        <v>95</v>
      </c>
      <c r="Q50" s="10">
        <v>39</v>
      </c>
      <c r="R50" s="10">
        <v>61</v>
      </c>
      <c r="S50" s="10">
        <f>SUM(Q50:R50)</f>
        <v>100</v>
      </c>
      <c r="T50" s="10">
        <v>40</v>
      </c>
      <c r="U50" s="10">
        <v>60</v>
      </c>
      <c r="V50" s="19">
        <f t="shared" si="10"/>
        <v>100</v>
      </c>
      <c r="W50" s="10">
        <v>34</v>
      </c>
      <c r="X50" s="10">
        <v>64</v>
      </c>
      <c r="Y50" s="23">
        <f>SUM(W50:X50)</f>
        <v>98</v>
      </c>
    </row>
    <row r="51" spans="1:25" x14ac:dyDescent="0.2">
      <c r="A51" s="9" t="s">
        <v>45</v>
      </c>
      <c r="B51" s="10">
        <v>0</v>
      </c>
      <c r="C51" s="10">
        <v>0</v>
      </c>
      <c r="D51" s="10">
        <f t="shared" ref="D51:D53" si="23">SUM(B51:C51)</f>
        <v>0</v>
      </c>
      <c r="E51" s="10">
        <v>0</v>
      </c>
      <c r="F51" s="10">
        <v>0</v>
      </c>
      <c r="G51" s="10">
        <f t="shared" ref="G51:G52" si="24">SUM(E51:F51)</f>
        <v>0</v>
      </c>
      <c r="H51" s="10">
        <v>0</v>
      </c>
      <c r="I51" s="10">
        <v>0</v>
      </c>
      <c r="J51" s="10">
        <f t="shared" ref="J51:J52" si="25">SUM(H51:I51)</f>
        <v>0</v>
      </c>
      <c r="K51" s="10">
        <v>0</v>
      </c>
      <c r="L51" s="10">
        <v>0</v>
      </c>
      <c r="M51" s="10">
        <f t="shared" ref="M51:M52" si="26">SUM(K51:L51)</f>
        <v>0</v>
      </c>
      <c r="N51" s="10">
        <v>1</v>
      </c>
      <c r="O51" s="10">
        <v>1</v>
      </c>
      <c r="P51" s="10">
        <f>SUM(N51:O51)</f>
        <v>2</v>
      </c>
      <c r="Q51" s="10">
        <v>16</v>
      </c>
      <c r="R51" s="10">
        <v>20</v>
      </c>
      <c r="S51" s="10">
        <f t="shared" ref="S51:S52" si="27">SUM(Q51:R51)</f>
        <v>36</v>
      </c>
      <c r="T51" s="10">
        <v>18</v>
      </c>
      <c r="U51" s="10">
        <v>18</v>
      </c>
      <c r="V51" s="19">
        <f t="shared" si="10"/>
        <v>36</v>
      </c>
      <c r="W51" s="10">
        <v>8</v>
      </c>
      <c r="X51" s="10">
        <v>4</v>
      </c>
      <c r="Y51" s="23">
        <f t="shared" ref="Y51:Y52" si="28">SUM(W51:X51)</f>
        <v>12</v>
      </c>
    </row>
    <row r="52" spans="1:25" x14ac:dyDescent="0.2">
      <c r="A52" s="9" t="s">
        <v>46</v>
      </c>
      <c r="B52" s="10">
        <v>107</v>
      </c>
      <c r="C52" s="10">
        <v>87</v>
      </c>
      <c r="D52" s="10">
        <f t="shared" si="23"/>
        <v>194</v>
      </c>
      <c r="E52" s="10">
        <v>146</v>
      </c>
      <c r="F52" s="10">
        <v>43</v>
      </c>
      <c r="G52" s="10">
        <f t="shared" si="24"/>
        <v>189</v>
      </c>
      <c r="H52" s="10">
        <v>224</v>
      </c>
      <c r="I52" s="10">
        <v>15</v>
      </c>
      <c r="J52" s="10">
        <f t="shared" si="25"/>
        <v>239</v>
      </c>
      <c r="K52" s="10">
        <v>198</v>
      </c>
      <c r="L52" s="10">
        <v>18</v>
      </c>
      <c r="M52" s="10">
        <f t="shared" si="26"/>
        <v>216</v>
      </c>
      <c r="N52" s="10">
        <v>176</v>
      </c>
      <c r="O52" s="10">
        <v>72</v>
      </c>
      <c r="P52" s="10">
        <f>SUM(N52:O52)</f>
        <v>248</v>
      </c>
      <c r="Q52" s="10">
        <v>212</v>
      </c>
      <c r="R52" s="10">
        <v>53</v>
      </c>
      <c r="S52" s="10">
        <f t="shared" si="27"/>
        <v>265</v>
      </c>
      <c r="T52" s="10">
        <v>154</v>
      </c>
      <c r="U52" s="10">
        <v>42</v>
      </c>
      <c r="V52" s="19">
        <f t="shared" si="10"/>
        <v>196</v>
      </c>
      <c r="W52" s="10">
        <v>82</v>
      </c>
      <c r="X52" s="10">
        <v>19</v>
      </c>
      <c r="Y52" s="23">
        <f t="shared" si="28"/>
        <v>101</v>
      </c>
    </row>
    <row r="53" spans="1:25" ht="15" customHeight="1" x14ac:dyDescent="0.2">
      <c r="A53" s="9" t="s">
        <v>113</v>
      </c>
      <c r="B53" s="12" t="s">
        <v>110</v>
      </c>
      <c r="C53" s="12" t="s">
        <v>110</v>
      </c>
      <c r="D53" s="10" t="s">
        <v>110</v>
      </c>
      <c r="E53" s="12" t="s">
        <v>110</v>
      </c>
      <c r="F53" s="12" t="s">
        <v>110</v>
      </c>
      <c r="G53" s="12" t="s">
        <v>110</v>
      </c>
      <c r="H53" s="12" t="s">
        <v>110</v>
      </c>
      <c r="I53" s="12" t="s">
        <v>110</v>
      </c>
      <c r="J53" s="10" t="s">
        <v>110</v>
      </c>
      <c r="K53" s="12" t="s">
        <v>110</v>
      </c>
      <c r="L53" s="12" t="s">
        <v>110</v>
      </c>
      <c r="M53" s="10" t="s">
        <v>110</v>
      </c>
      <c r="N53" s="12" t="s">
        <v>110</v>
      </c>
      <c r="O53" s="12" t="s">
        <v>110</v>
      </c>
      <c r="P53" s="10" t="s">
        <v>110</v>
      </c>
      <c r="Q53" s="12" t="s">
        <v>110</v>
      </c>
      <c r="R53" s="12" t="s">
        <v>110</v>
      </c>
      <c r="S53" s="10" t="s">
        <v>110</v>
      </c>
      <c r="T53" s="12" t="s">
        <v>110</v>
      </c>
      <c r="U53" s="12" t="s">
        <v>110</v>
      </c>
      <c r="V53" s="19" t="s">
        <v>110</v>
      </c>
      <c r="W53" s="12">
        <v>42</v>
      </c>
      <c r="X53" s="12">
        <v>2</v>
      </c>
      <c r="Y53" s="23">
        <f>+W53+X53</f>
        <v>44</v>
      </c>
    </row>
    <row r="54" spans="1:25" s="1" customFormat="1" x14ac:dyDescent="0.2">
      <c r="A54" s="7" t="s">
        <v>47</v>
      </c>
      <c r="B54" s="6">
        <f t="shared" ref="B54:V54" si="29">SUM(B55:B57)</f>
        <v>1610</v>
      </c>
      <c r="C54" s="6">
        <f t="shared" si="29"/>
        <v>1064</v>
      </c>
      <c r="D54" s="6">
        <f t="shared" si="29"/>
        <v>2674</v>
      </c>
      <c r="E54" s="6">
        <f t="shared" si="29"/>
        <v>1270</v>
      </c>
      <c r="F54" s="6">
        <f t="shared" si="29"/>
        <v>828</v>
      </c>
      <c r="G54" s="6">
        <f t="shared" si="29"/>
        <v>2098</v>
      </c>
      <c r="H54" s="6">
        <f t="shared" si="29"/>
        <v>1420</v>
      </c>
      <c r="I54" s="6">
        <f t="shared" si="29"/>
        <v>829</v>
      </c>
      <c r="J54" s="6">
        <f t="shared" si="29"/>
        <v>2249</v>
      </c>
      <c r="K54" s="6">
        <f t="shared" si="29"/>
        <v>1457</v>
      </c>
      <c r="L54" s="6">
        <f t="shared" si="29"/>
        <v>892</v>
      </c>
      <c r="M54" s="6">
        <f t="shared" si="29"/>
        <v>2349</v>
      </c>
      <c r="N54" s="6">
        <f t="shared" si="29"/>
        <v>2331</v>
      </c>
      <c r="O54" s="6">
        <f t="shared" si="29"/>
        <v>665</v>
      </c>
      <c r="P54" s="6">
        <f t="shared" si="29"/>
        <v>2996</v>
      </c>
      <c r="Q54" s="6">
        <f t="shared" si="29"/>
        <v>1906</v>
      </c>
      <c r="R54" s="6">
        <f t="shared" si="29"/>
        <v>1159</v>
      </c>
      <c r="S54" s="6">
        <f t="shared" si="29"/>
        <v>3065</v>
      </c>
      <c r="T54" s="6">
        <f t="shared" si="29"/>
        <v>1592</v>
      </c>
      <c r="U54" s="6">
        <f t="shared" si="29"/>
        <v>1123</v>
      </c>
      <c r="V54" s="6">
        <f t="shared" si="29"/>
        <v>2715</v>
      </c>
      <c r="W54" s="6">
        <f>SUM(W55:W57)</f>
        <v>903</v>
      </c>
      <c r="X54" s="6">
        <f t="shared" ref="X54:Y54" si="30">SUM(X55:X57)</f>
        <v>588</v>
      </c>
      <c r="Y54" s="25">
        <f>SUM(Y55:Y57)</f>
        <v>1491</v>
      </c>
    </row>
    <row r="55" spans="1:25" x14ac:dyDescent="0.2">
      <c r="A55" s="9" t="s">
        <v>48</v>
      </c>
      <c r="B55" s="10">
        <v>1610</v>
      </c>
      <c r="C55" s="10">
        <v>1064</v>
      </c>
      <c r="D55" s="10">
        <f>SUM(B55:C55)</f>
        <v>2674</v>
      </c>
      <c r="E55" s="10">
        <v>1270</v>
      </c>
      <c r="F55" s="10">
        <v>828</v>
      </c>
      <c r="G55" s="10">
        <f>SUM(E55:F55)</f>
        <v>2098</v>
      </c>
      <c r="H55" s="10">
        <v>1420</v>
      </c>
      <c r="I55" s="10">
        <v>829</v>
      </c>
      <c r="J55" s="10">
        <f>SUM(H55:I55)</f>
        <v>2249</v>
      </c>
      <c r="K55" s="10">
        <v>1457</v>
      </c>
      <c r="L55" s="10">
        <v>892</v>
      </c>
      <c r="M55" s="10">
        <f>SUM(K55:L55)</f>
        <v>2349</v>
      </c>
      <c r="N55" s="10">
        <v>2223</v>
      </c>
      <c r="O55" s="10">
        <v>596</v>
      </c>
      <c r="P55" s="10">
        <f>SUM(N55:O55)</f>
        <v>2819</v>
      </c>
      <c r="Q55" s="10">
        <v>1823</v>
      </c>
      <c r="R55" s="10">
        <v>1142</v>
      </c>
      <c r="S55" s="10">
        <f>SUM(Q55:R55)</f>
        <v>2965</v>
      </c>
      <c r="T55" s="10">
        <v>1505</v>
      </c>
      <c r="U55" s="10">
        <v>1092</v>
      </c>
      <c r="V55" s="19">
        <f t="shared" si="10"/>
        <v>2597</v>
      </c>
      <c r="W55" s="10">
        <v>822</v>
      </c>
      <c r="X55" s="10">
        <v>558</v>
      </c>
      <c r="Y55" s="23">
        <f>SUM(W55:X55)</f>
        <v>1380</v>
      </c>
    </row>
    <row r="56" spans="1:25" x14ac:dyDescent="0.2">
      <c r="A56" s="9" t="s">
        <v>49</v>
      </c>
      <c r="B56" s="10">
        <v>0</v>
      </c>
      <c r="C56" s="10">
        <v>0</v>
      </c>
      <c r="D56" s="10">
        <f t="shared" ref="D56:D88" si="31">SUM(B56:C56)</f>
        <v>0</v>
      </c>
      <c r="E56" s="10">
        <v>0</v>
      </c>
      <c r="F56" s="10">
        <v>0</v>
      </c>
      <c r="G56" s="10">
        <f t="shared" ref="G56:G57" si="32">SUM(E56:F56)</f>
        <v>0</v>
      </c>
      <c r="H56" s="10">
        <v>0</v>
      </c>
      <c r="I56" s="10">
        <v>0</v>
      </c>
      <c r="J56" s="10">
        <f t="shared" ref="J56:J57" si="33">SUM(H56:I56)</f>
        <v>0</v>
      </c>
      <c r="K56" s="10">
        <v>0</v>
      </c>
      <c r="L56" s="10">
        <v>0</v>
      </c>
      <c r="M56" s="10">
        <f t="shared" ref="M56:M57" si="34">SUM(K56:L56)</f>
        <v>0</v>
      </c>
      <c r="N56" s="10">
        <v>33</v>
      </c>
      <c r="O56" s="10">
        <v>54</v>
      </c>
      <c r="P56" s="10">
        <f t="shared" ref="P56:P57" si="35">SUM(N56:O56)</f>
        <v>87</v>
      </c>
      <c r="Q56" s="10">
        <v>7</v>
      </c>
      <c r="R56" s="10">
        <v>4</v>
      </c>
      <c r="S56" s="10">
        <f t="shared" ref="S56:S57" si="36">SUM(Q56:R56)</f>
        <v>11</v>
      </c>
      <c r="T56" s="10">
        <v>10</v>
      </c>
      <c r="U56" s="10">
        <v>9</v>
      </c>
      <c r="V56" s="19">
        <f t="shared" si="10"/>
        <v>19</v>
      </c>
      <c r="W56" s="10">
        <v>10</v>
      </c>
      <c r="X56" s="10">
        <v>6</v>
      </c>
      <c r="Y56" s="23">
        <f t="shared" ref="Y56:Y57" si="37">SUM(W56:X56)</f>
        <v>16</v>
      </c>
    </row>
    <row r="57" spans="1:25" x14ac:dyDescent="0.2">
      <c r="A57" s="9" t="s">
        <v>50</v>
      </c>
      <c r="B57" s="10">
        <v>0</v>
      </c>
      <c r="C57" s="10">
        <v>0</v>
      </c>
      <c r="D57" s="10">
        <f t="shared" si="31"/>
        <v>0</v>
      </c>
      <c r="E57" s="10">
        <v>0</v>
      </c>
      <c r="F57" s="10">
        <v>0</v>
      </c>
      <c r="G57" s="10">
        <f t="shared" si="32"/>
        <v>0</v>
      </c>
      <c r="H57" s="10">
        <v>0</v>
      </c>
      <c r="I57" s="10">
        <v>0</v>
      </c>
      <c r="J57" s="10">
        <f t="shared" si="33"/>
        <v>0</v>
      </c>
      <c r="K57" s="10">
        <v>0</v>
      </c>
      <c r="L57" s="10">
        <v>0</v>
      </c>
      <c r="M57" s="10">
        <f t="shared" si="34"/>
        <v>0</v>
      </c>
      <c r="N57" s="10">
        <v>75</v>
      </c>
      <c r="O57" s="10">
        <v>15</v>
      </c>
      <c r="P57" s="10">
        <f t="shared" si="35"/>
        <v>90</v>
      </c>
      <c r="Q57" s="10">
        <v>76</v>
      </c>
      <c r="R57" s="10">
        <v>13</v>
      </c>
      <c r="S57" s="10">
        <f t="shared" si="36"/>
        <v>89</v>
      </c>
      <c r="T57" s="10">
        <v>77</v>
      </c>
      <c r="U57" s="10">
        <v>22</v>
      </c>
      <c r="V57" s="19">
        <f t="shared" si="10"/>
        <v>99</v>
      </c>
      <c r="W57" s="10">
        <v>71</v>
      </c>
      <c r="X57" s="10">
        <v>24</v>
      </c>
      <c r="Y57" s="23">
        <f t="shared" si="37"/>
        <v>95</v>
      </c>
    </row>
    <row r="58" spans="1:25" s="1" customFormat="1" ht="11.25" customHeight="1" x14ac:dyDescent="0.2">
      <c r="A58" s="7" t="s">
        <v>52</v>
      </c>
      <c r="B58" s="6">
        <f>SUM(B59:B70)</f>
        <v>8929</v>
      </c>
      <c r="C58" s="6">
        <f t="shared" ref="C58:V58" si="38">SUM(C59:C70)</f>
        <v>10221</v>
      </c>
      <c r="D58" s="6">
        <f t="shared" si="38"/>
        <v>19150</v>
      </c>
      <c r="E58" s="6">
        <f t="shared" si="38"/>
        <v>9155</v>
      </c>
      <c r="F58" s="6">
        <f t="shared" si="38"/>
        <v>11332</v>
      </c>
      <c r="G58" s="6">
        <f t="shared" si="38"/>
        <v>20487</v>
      </c>
      <c r="H58" s="6">
        <f t="shared" si="38"/>
        <v>9849</v>
      </c>
      <c r="I58" s="6">
        <f t="shared" si="38"/>
        <v>11684</v>
      </c>
      <c r="J58" s="6">
        <f t="shared" si="38"/>
        <v>21533</v>
      </c>
      <c r="K58" s="6">
        <f t="shared" si="38"/>
        <v>10115</v>
      </c>
      <c r="L58" s="6">
        <f t="shared" si="38"/>
        <v>11904</v>
      </c>
      <c r="M58" s="6">
        <f t="shared" si="38"/>
        <v>22019</v>
      </c>
      <c r="N58" s="6">
        <f t="shared" si="38"/>
        <v>11107</v>
      </c>
      <c r="O58" s="6">
        <f t="shared" si="38"/>
        <v>13942</v>
      </c>
      <c r="P58" s="6">
        <f t="shared" si="38"/>
        <v>25049</v>
      </c>
      <c r="Q58" s="6">
        <f t="shared" si="38"/>
        <v>10649</v>
      </c>
      <c r="R58" s="6">
        <f t="shared" si="38"/>
        <v>14450</v>
      </c>
      <c r="S58" s="6">
        <f t="shared" si="38"/>
        <v>25099</v>
      </c>
      <c r="T58" s="6">
        <f t="shared" si="38"/>
        <v>11542</v>
      </c>
      <c r="U58" s="6">
        <f t="shared" si="38"/>
        <v>15448</v>
      </c>
      <c r="V58" s="6">
        <f t="shared" si="38"/>
        <v>26990</v>
      </c>
      <c r="W58" s="6">
        <f>SUM(W59:W71)</f>
        <v>11086</v>
      </c>
      <c r="X58" s="6">
        <f t="shared" ref="X58:Y58" si="39">SUM(X59:X71)</f>
        <v>15899</v>
      </c>
      <c r="Y58" s="25">
        <f>SUM(Y59:Y71)</f>
        <v>26985</v>
      </c>
    </row>
    <row r="59" spans="1:25" x14ac:dyDescent="0.2">
      <c r="A59" s="9" t="s">
        <v>53</v>
      </c>
      <c r="B59" s="10">
        <v>154</v>
      </c>
      <c r="C59" s="10">
        <v>242</v>
      </c>
      <c r="D59" s="10">
        <f>SUM(B59:C59)</f>
        <v>396</v>
      </c>
      <c r="E59" s="10">
        <v>100</v>
      </c>
      <c r="F59" s="10">
        <v>145</v>
      </c>
      <c r="G59" s="10">
        <f t="shared" ref="G59:G69" si="40">SUM(E59:F59)</f>
        <v>245</v>
      </c>
      <c r="H59" s="10">
        <v>113</v>
      </c>
      <c r="I59" s="10">
        <v>135</v>
      </c>
      <c r="J59" s="10">
        <f t="shared" ref="J59:J77" si="41">SUM(H59:I59)</f>
        <v>248</v>
      </c>
      <c r="K59" s="10">
        <v>100</v>
      </c>
      <c r="L59" s="10">
        <v>128</v>
      </c>
      <c r="M59" s="10">
        <f>SUM(K59:L59)</f>
        <v>228</v>
      </c>
      <c r="N59" s="10">
        <v>119</v>
      </c>
      <c r="O59" s="10">
        <v>143</v>
      </c>
      <c r="P59" s="10">
        <f>SUM(N59:O59)</f>
        <v>262</v>
      </c>
      <c r="Q59" s="10">
        <v>89</v>
      </c>
      <c r="R59" s="10">
        <v>121</v>
      </c>
      <c r="S59" s="10">
        <f>SUM(Q59:R59)</f>
        <v>210</v>
      </c>
      <c r="T59" s="10">
        <v>429</v>
      </c>
      <c r="U59" s="10">
        <v>689</v>
      </c>
      <c r="V59" s="19">
        <f t="shared" si="10"/>
        <v>1118</v>
      </c>
      <c r="W59" s="10">
        <v>327</v>
      </c>
      <c r="X59" s="10">
        <v>535</v>
      </c>
      <c r="Y59" s="23">
        <f>+W59+X59</f>
        <v>862</v>
      </c>
    </row>
    <row r="60" spans="1:25" x14ac:dyDescent="0.2">
      <c r="A60" s="9" t="s">
        <v>54</v>
      </c>
      <c r="B60" s="10">
        <v>0</v>
      </c>
      <c r="C60" s="10">
        <v>0</v>
      </c>
      <c r="D60" s="10">
        <f t="shared" ref="D60:D69" si="42">SUM(B60:C60)</f>
        <v>0</v>
      </c>
      <c r="E60" s="10">
        <v>0</v>
      </c>
      <c r="F60" s="10">
        <v>0</v>
      </c>
      <c r="G60" s="10">
        <f t="shared" si="40"/>
        <v>0</v>
      </c>
      <c r="H60" s="10">
        <v>0</v>
      </c>
      <c r="I60" s="10">
        <v>0</v>
      </c>
      <c r="J60" s="10">
        <f t="shared" si="41"/>
        <v>0</v>
      </c>
      <c r="K60" s="10">
        <v>0</v>
      </c>
      <c r="L60" s="10">
        <v>0</v>
      </c>
      <c r="M60" s="10">
        <f>SUM(K60:L60)</f>
        <v>0</v>
      </c>
      <c r="N60" s="10">
        <v>0</v>
      </c>
      <c r="O60" s="10">
        <v>0</v>
      </c>
      <c r="P60" s="10">
        <f>SUM(N60:O60)</f>
        <v>0</v>
      </c>
      <c r="Q60" s="10">
        <v>35</v>
      </c>
      <c r="R60" s="10">
        <v>5</v>
      </c>
      <c r="S60" s="10">
        <f t="shared" ref="S60:S69" si="43">SUM(Q60:R60)</f>
        <v>40</v>
      </c>
      <c r="T60" s="10">
        <v>15</v>
      </c>
      <c r="U60" s="10">
        <v>3</v>
      </c>
      <c r="V60" s="19">
        <f t="shared" si="10"/>
        <v>18</v>
      </c>
      <c r="W60" s="10">
        <v>14</v>
      </c>
      <c r="X60" s="10">
        <v>7</v>
      </c>
      <c r="Y60" s="23">
        <f t="shared" ref="Y60:Y70" si="44">+W60+X60</f>
        <v>21</v>
      </c>
    </row>
    <row r="61" spans="1:25" x14ac:dyDescent="0.2">
      <c r="A61" s="9" t="s">
        <v>56</v>
      </c>
      <c r="B61" s="10">
        <v>6876</v>
      </c>
      <c r="C61" s="10">
        <v>8201</v>
      </c>
      <c r="D61" s="10">
        <f t="shared" si="42"/>
        <v>15077</v>
      </c>
      <c r="E61" s="10">
        <v>7014</v>
      </c>
      <c r="F61" s="10">
        <v>9141</v>
      </c>
      <c r="G61" s="10">
        <f t="shared" si="40"/>
        <v>16155</v>
      </c>
      <c r="H61" s="10">
        <v>7775</v>
      </c>
      <c r="I61" s="10">
        <v>9638</v>
      </c>
      <c r="J61" s="10">
        <f t="shared" si="41"/>
        <v>17413</v>
      </c>
      <c r="K61" s="10">
        <v>8149</v>
      </c>
      <c r="L61" s="10">
        <v>10040</v>
      </c>
      <c r="M61" s="10">
        <f t="shared" ref="M61:M69" si="45">SUM(K61:L61)</f>
        <v>18189</v>
      </c>
      <c r="N61" s="10">
        <v>9221</v>
      </c>
      <c r="O61" s="10">
        <v>11929</v>
      </c>
      <c r="P61" s="10">
        <f t="shared" ref="P61:P69" si="46">SUM(N61:O61)</f>
        <v>21150</v>
      </c>
      <c r="Q61" s="10">
        <v>8734</v>
      </c>
      <c r="R61" s="10">
        <v>12271</v>
      </c>
      <c r="S61" s="10">
        <f t="shared" si="43"/>
        <v>21005</v>
      </c>
      <c r="T61" s="10">
        <v>9237</v>
      </c>
      <c r="U61" s="10">
        <v>12904</v>
      </c>
      <c r="V61" s="19">
        <f t="shared" si="10"/>
        <v>22141</v>
      </c>
      <c r="W61" s="10">
        <v>8814</v>
      </c>
      <c r="X61" s="10">
        <v>13127</v>
      </c>
      <c r="Y61" s="23">
        <f t="shared" si="44"/>
        <v>21941</v>
      </c>
    </row>
    <row r="62" spans="1:25" x14ac:dyDescent="0.2">
      <c r="A62" s="9" t="s">
        <v>57</v>
      </c>
      <c r="B62" s="10">
        <v>266</v>
      </c>
      <c r="C62" s="10">
        <v>429</v>
      </c>
      <c r="D62" s="10">
        <f t="shared" si="42"/>
        <v>695</v>
      </c>
      <c r="E62" s="10">
        <v>261</v>
      </c>
      <c r="F62" s="10">
        <v>443</v>
      </c>
      <c r="G62" s="10">
        <f t="shared" si="40"/>
        <v>704</v>
      </c>
      <c r="H62" s="10">
        <v>277</v>
      </c>
      <c r="I62" s="10">
        <v>404</v>
      </c>
      <c r="J62" s="10">
        <f t="shared" si="41"/>
        <v>681</v>
      </c>
      <c r="K62" s="10">
        <v>176</v>
      </c>
      <c r="L62" s="10">
        <v>288</v>
      </c>
      <c r="M62" s="10">
        <f t="shared" si="45"/>
        <v>464</v>
      </c>
      <c r="N62" s="10">
        <v>208</v>
      </c>
      <c r="O62" s="10">
        <v>314</v>
      </c>
      <c r="P62" s="10">
        <f t="shared" si="46"/>
        <v>522</v>
      </c>
      <c r="Q62" s="10">
        <v>212</v>
      </c>
      <c r="R62" s="10">
        <v>313</v>
      </c>
      <c r="S62" s="10">
        <f t="shared" si="43"/>
        <v>525</v>
      </c>
      <c r="T62" s="10">
        <v>245</v>
      </c>
      <c r="U62" s="10">
        <v>358</v>
      </c>
      <c r="V62" s="19">
        <f t="shared" si="10"/>
        <v>603</v>
      </c>
      <c r="W62" s="10">
        <v>255</v>
      </c>
      <c r="X62" s="10">
        <v>402</v>
      </c>
      <c r="Y62" s="23">
        <f t="shared" si="44"/>
        <v>657</v>
      </c>
    </row>
    <row r="63" spans="1:25" x14ac:dyDescent="0.2">
      <c r="A63" s="9" t="s">
        <v>58</v>
      </c>
      <c r="B63" s="10">
        <v>254</v>
      </c>
      <c r="C63" s="10">
        <v>59</v>
      </c>
      <c r="D63" s="10">
        <f t="shared" si="42"/>
        <v>313</v>
      </c>
      <c r="E63" s="10">
        <v>250</v>
      </c>
      <c r="F63" s="10">
        <v>46</v>
      </c>
      <c r="G63" s="10">
        <f t="shared" si="40"/>
        <v>296</v>
      </c>
      <c r="H63" s="10">
        <v>209</v>
      </c>
      <c r="I63" s="10">
        <v>22</v>
      </c>
      <c r="J63" s="10">
        <f t="shared" si="41"/>
        <v>231</v>
      </c>
      <c r="K63" s="10">
        <v>182</v>
      </c>
      <c r="L63" s="10">
        <v>26</v>
      </c>
      <c r="M63" s="10">
        <f t="shared" si="45"/>
        <v>208</v>
      </c>
      <c r="N63" s="10">
        <v>192</v>
      </c>
      <c r="O63" s="10">
        <v>26</v>
      </c>
      <c r="P63" s="10">
        <f t="shared" si="46"/>
        <v>218</v>
      </c>
      <c r="Q63" s="10">
        <v>204</v>
      </c>
      <c r="R63" s="10">
        <v>25</v>
      </c>
      <c r="S63" s="10">
        <f t="shared" si="43"/>
        <v>229</v>
      </c>
      <c r="T63" s="10">
        <v>195</v>
      </c>
      <c r="U63" s="10">
        <v>26</v>
      </c>
      <c r="V63" s="19">
        <f t="shared" si="10"/>
        <v>221</v>
      </c>
      <c r="W63" s="10">
        <v>209</v>
      </c>
      <c r="X63" s="10">
        <v>26</v>
      </c>
      <c r="Y63" s="23">
        <f t="shared" si="44"/>
        <v>235</v>
      </c>
    </row>
    <row r="64" spans="1:25" x14ac:dyDescent="0.2">
      <c r="A64" s="9" t="s">
        <v>59</v>
      </c>
      <c r="B64" s="10">
        <v>1139</v>
      </c>
      <c r="C64" s="10">
        <v>1172</v>
      </c>
      <c r="D64" s="10">
        <f t="shared" si="42"/>
        <v>2311</v>
      </c>
      <c r="E64" s="10">
        <v>769</v>
      </c>
      <c r="F64" s="10">
        <v>1067</v>
      </c>
      <c r="G64" s="10">
        <f t="shared" si="40"/>
        <v>1836</v>
      </c>
      <c r="H64" s="10">
        <v>740</v>
      </c>
      <c r="I64" s="10">
        <v>1029</v>
      </c>
      <c r="J64" s="10">
        <f t="shared" si="41"/>
        <v>1769</v>
      </c>
      <c r="K64" s="10">
        <v>862</v>
      </c>
      <c r="L64" s="10">
        <v>1004</v>
      </c>
      <c r="M64" s="10">
        <f t="shared" si="45"/>
        <v>1866</v>
      </c>
      <c r="N64" s="10">
        <v>720</v>
      </c>
      <c r="O64" s="10">
        <v>1059</v>
      </c>
      <c r="P64" s="10">
        <f t="shared" si="46"/>
        <v>1779</v>
      </c>
      <c r="Q64" s="10">
        <v>689</v>
      </c>
      <c r="R64" s="10">
        <v>1148</v>
      </c>
      <c r="S64" s="10">
        <f t="shared" si="43"/>
        <v>1837</v>
      </c>
      <c r="T64" s="10">
        <v>692</v>
      </c>
      <c r="U64" s="10">
        <v>1012</v>
      </c>
      <c r="V64" s="19">
        <f t="shared" si="10"/>
        <v>1704</v>
      </c>
      <c r="W64" s="10">
        <v>611</v>
      </c>
      <c r="X64" s="10">
        <v>1187</v>
      </c>
      <c r="Y64" s="23">
        <f t="shared" si="44"/>
        <v>1798</v>
      </c>
    </row>
    <row r="65" spans="1:25" x14ac:dyDescent="0.2">
      <c r="A65" s="9" t="s">
        <v>60</v>
      </c>
      <c r="B65" s="10">
        <v>0</v>
      </c>
      <c r="C65" s="10">
        <v>0</v>
      </c>
      <c r="D65" s="10">
        <f t="shared" si="42"/>
        <v>0</v>
      </c>
      <c r="E65" s="10">
        <v>550</v>
      </c>
      <c r="F65" s="10">
        <v>364</v>
      </c>
      <c r="G65" s="10">
        <f t="shared" si="40"/>
        <v>914</v>
      </c>
      <c r="H65" s="10">
        <v>510</v>
      </c>
      <c r="I65" s="10">
        <v>348</v>
      </c>
      <c r="J65" s="10">
        <f t="shared" si="41"/>
        <v>858</v>
      </c>
      <c r="K65" s="10">
        <v>466</v>
      </c>
      <c r="L65" s="10">
        <v>341</v>
      </c>
      <c r="M65" s="10">
        <f t="shared" si="45"/>
        <v>807</v>
      </c>
      <c r="N65" s="10">
        <v>412</v>
      </c>
      <c r="O65" s="10">
        <v>441</v>
      </c>
      <c r="P65" s="10">
        <f t="shared" si="46"/>
        <v>853</v>
      </c>
      <c r="Q65" s="10">
        <v>434</v>
      </c>
      <c r="R65" s="10">
        <v>456</v>
      </c>
      <c r="S65" s="10">
        <f t="shared" si="43"/>
        <v>890</v>
      </c>
      <c r="T65" s="10">
        <v>476</v>
      </c>
      <c r="U65" s="10">
        <v>403</v>
      </c>
      <c r="V65" s="19">
        <f t="shared" si="10"/>
        <v>879</v>
      </c>
      <c r="W65" s="10">
        <v>414</v>
      </c>
      <c r="X65" s="10">
        <v>361</v>
      </c>
      <c r="Y65" s="23">
        <f t="shared" si="44"/>
        <v>775</v>
      </c>
    </row>
    <row r="66" spans="1:25" x14ac:dyDescent="0.2">
      <c r="A66" s="9" t="s">
        <v>61</v>
      </c>
      <c r="B66" s="10">
        <v>32</v>
      </c>
      <c r="C66" s="10">
        <v>4</v>
      </c>
      <c r="D66" s="10">
        <f t="shared" si="42"/>
        <v>36</v>
      </c>
      <c r="E66" s="10">
        <v>20</v>
      </c>
      <c r="F66" s="10">
        <v>1</v>
      </c>
      <c r="G66" s="10">
        <f t="shared" si="40"/>
        <v>21</v>
      </c>
      <c r="H66" s="10">
        <v>18</v>
      </c>
      <c r="I66" s="10">
        <v>3</v>
      </c>
      <c r="J66" s="10">
        <f t="shared" si="41"/>
        <v>21</v>
      </c>
      <c r="K66" s="10">
        <v>13</v>
      </c>
      <c r="L66" s="10">
        <v>1</v>
      </c>
      <c r="M66" s="10">
        <f t="shared" si="45"/>
        <v>14</v>
      </c>
      <c r="N66" s="10">
        <v>14</v>
      </c>
      <c r="O66" s="10">
        <v>2</v>
      </c>
      <c r="P66" s="10">
        <f t="shared" si="46"/>
        <v>16</v>
      </c>
      <c r="Q66" s="10">
        <v>12</v>
      </c>
      <c r="R66" s="10">
        <v>2</v>
      </c>
      <c r="S66" s="10">
        <f t="shared" si="43"/>
        <v>14</v>
      </c>
      <c r="T66" s="10">
        <v>4</v>
      </c>
      <c r="U66" s="10">
        <v>2</v>
      </c>
      <c r="V66" s="19">
        <f t="shared" si="10"/>
        <v>6</v>
      </c>
      <c r="W66" s="10">
        <v>36</v>
      </c>
      <c r="X66" s="10">
        <v>2</v>
      </c>
      <c r="Y66" s="23">
        <f t="shared" si="44"/>
        <v>38</v>
      </c>
    </row>
    <row r="67" spans="1:25" s="24" customFormat="1" x14ac:dyDescent="0.2">
      <c r="A67" s="21" t="s">
        <v>108</v>
      </c>
      <c r="B67" s="22">
        <v>0</v>
      </c>
      <c r="C67" s="22">
        <v>0</v>
      </c>
      <c r="D67" s="22">
        <f t="shared" si="42"/>
        <v>0</v>
      </c>
      <c r="E67" s="22">
        <v>6</v>
      </c>
      <c r="F67" s="22">
        <v>0</v>
      </c>
      <c r="G67" s="22">
        <f t="shared" si="40"/>
        <v>6</v>
      </c>
      <c r="H67" s="22">
        <v>6</v>
      </c>
      <c r="I67" s="22">
        <v>0</v>
      </c>
      <c r="J67" s="22">
        <f t="shared" si="41"/>
        <v>6</v>
      </c>
      <c r="K67" s="22">
        <v>12</v>
      </c>
      <c r="L67" s="22">
        <v>2</v>
      </c>
      <c r="M67" s="22">
        <f t="shared" si="45"/>
        <v>14</v>
      </c>
      <c r="N67" s="22">
        <v>12</v>
      </c>
      <c r="O67" s="22">
        <v>2</v>
      </c>
      <c r="P67" s="22">
        <f t="shared" si="46"/>
        <v>14</v>
      </c>
      <c r="Q67" s="22">
        <v>12</v>
      </c>
      <c r="R67" s="22">
        <v>2</v>
      </c>
      <c r="S67" s="22">
        <f t="shared" si="43"/>
        <v>14</v>
      </c>
      <c r="T67" s="22">
        <v>10</v>
      </c>
      <c r="U67" s="22">
        <v>2</v>
      </c>
      <c r="V67" s="23">
        <f t="shared" si="10"/>
        <v>12</v>
      </c>
      <c r="W67" s="22">
        <v>7</v>
      </c>
      <c r="X67" s="22">
        <v>3</v>
      </c>
      <c r="Y67" s="23">
        <f t="shared" si="44"/>
        <v>10</v>
      </c>
    </row>
    <row r="68" spans="1:25" x14ac:dyDescent="0.2">
      <c r="A68" s="9" t="s">
        <v>62</v>
      </c>
      <c r="B68" s="10">
        <v>172</v>
      </c>
      <c r="C68" s="10">
        <v>99</v>
      </c>
      <c r="D68" s="10">
        <f t="shared" si="42"/>
        <v>271</v>
      </c>
      <c r="E68" s="10">
        <v>157</v>
      </c>
      <c r="F68" s="10">
        <v>89</v>
      </c>
      <c r="G68" s="10">
        <f t="shared" si="40"/>
        <v>246</v>
      </c>
      <c r="H68" s="10">
        <v>162</v>
      </c>
      <c r="I68" s="10">
        <v>78</v>
      </c>
      <c r="J68" s="10">
        <f t="shared" si="41"/>
        <v>240</v>
      </c>
      <c r="K68" s="10">
        <v>121</v>
      </c>
      <c r="L68" s="10">
        <v>48</v>
      </c>
      <c r="M68" s="10">
        <f t="shared" si="45"/>
        <v>169</v>
      </c>
      <c r="N68" s="10">
        <v>155</v>
      </c>
      <c r="O68" s="10">
        <v>23</v>
      </c>
      <c r="P68" s="10">
        <f t="shared" si="46"/>
        <v>178</v>
      </c>
      <c r="Q68" s="10">
        <v>182</v>
      </c>
      <c r="R68" s="10">
        <v>94</v>
      </c>
      <c r="S68" s="10">
        <f t="shared" si="43"/>
        <v>276</v>
      </c>
      <c r="T68" s="10">
        <v>188</v>
      </c>
      <c r="U68" s="10">
        <v>20</v>
      </c>
      <c r="V68" s="19">
        <f t="shared" si="10"/>
        <v>208</v>
      </c>
      <c r="W68" s="10">
        <v>188</v>
      </c>
      <c r="X68" s="10">
        <v>36</v>
      </c>
      <c r="Y68" s="23">
        <f t="shared" si="44"/>
        <v>224</v>
      </c>
    </row>
    <row r="69" spans="1:25" x14ac:dyDescent="0.2">
      <c r="A69" s="9" t="s">
        <v>63</v>
      </c>
      <c r="B69" s="10">
        <v>36</v>
      </c>
      <c r="C69" s="10">
        <v>15</v>
      </c>
      <c r="D69" s="10">
        <f t="shared" si="42"/>
        <v>51</v>
      </c>
      <c r="E69" s="10">
        <v>28</v>
      </c>
      <c r="F69" s="10">
        <v>36</v>
      </c>
      <c r="G69" s="10">
        <f t="shared" si="40"/>
        <v>64</v>
      </c>
      <c r="H69" s="10">
        <v>39</v>
      </c>
      <c r="I69" s="10">
        <v>27</v>
      </c>
      <c r="J69" s="10">
        <f t="shared" si="41"/>
        <v>66</v>
      </c>
      <c r="K69" s="10">
        <v>34</v>
      </c>
      <c r="L69" s="10">
        <v>26</v>
      </c>
      <c r="M69" s="10">
        <f t="shared" si="45"/>
        <v>60</v>
      </c>
      <c r="N69" s="10">
        <v>54</v>
      </c>
      <c r="O69" s="10">
        <v>3</v>
      </c>
      <c r="P69" s="10">
        <f t="shared" si="46"/>
        <v>57</v>
      </c>
      <c r="Q69" s="10">
        <v>46</v>
      </c>
      <c r="R69" s="10">
        <v>13</v>
      </c>
      <c r="S69" s="10">
        <f t="shared" si="43"/>
        <v>59</v>
      </c>
      <c r="T69" s="10">
        <v>35</v>
      </c>
      <c r="U69" s="10">
        <v>22</v>
      </c>
      <c r="V69" s="19">
        <f t="shared" si="10"/>
        <v>57</v>
      </c>
      <c r="W69" s="10">
        <v>53</v>
      </c>
      <c r="X69" s="10">
        <v>10</v>
      </c>
      <c r="Y69" s="23">
        <f t="shared" si="44"/>
        <v>63</v>
      </c>
    </row>
    <row r="70" spans="1:25" x14ac:dyDescent="0.2">
      <c r="A70" s="9" t="s">
        <v>106</v>
      </c>
      <c r="B70" s="10" t="s">
        <v>110</v>
      </c>
      <c r="C70" s="10" t="s">
        <v>110</v>
      </c>
      <c r="D70" s="10" t="s">
        <v>110</v>
      </c>
      <c r="E70" s="10" t="s">
        <v>110</v>
      </c>
      <c r="F70" s="10" t="s">
        <v>110</v>
      </c>
      <c r="G70" s="10" t="s">
        <v>110</v>
      </c>
      <c r="H70" s="10" t="s">
        <v>110</v>
      </c>
      <c r="I70" s="10" t="s">
        <v>110</v>
      </c>
      <c r="J70" s="10" t="s">
        <v>110</v>
      </c>
      <c r="K70" s="10" t="s">
        <v>110</v>
      </c>
      <c r="L70" s="10" t="s">
        <v>110</v>
      </c>
      <c r="M70" s="10" t="s">
        <v>110</v>
      </c>
      <c r="N70" s="10" t="s">
        <v>110</v>
      </c>
      <c r="O70" s="10" t="s">
        <v>110</v>
      </c>
      <c r="P70" s="10" t="s">
        <v>110</v>
      </c>
      <c r="Q70" s="10" t="s">
        <v>110</v>
      </c>
      <c r="R70" s="10" t="s">
        <v>110</v>
      </c>
      <c r="S70" s="10" t="s">
        <v>110</v>
      </c>
      <c r="T70" s="10">
        <v>16</v>
      </c>
      <c r="U70" s="10">
        <v>7</v>
      </c>
      <c r="V70" s="19">
        <f t="shared" si="10"/>
        <v>23</v>
      </c>
      <c r="W70" s="10">
        <v>8</v>
      </c>
      <c r="X70" s="10">
        <v>3</v>
      </c>
      <c r="Y70" s="23">
        <f t="shared" si="44"/>
        <v>11</v>
      </c>
    </row>
    <row r="71" spans="1:25" x14ac:dyDescent="0.2">
      <c r="A71" s="9" t="s">
        <v>114</v>
      </c>
      <c r="B71" s="10" t="s">
        <v>110</v>
      </c>
      <c r="C71" s="10" t="s">
        <v>110</v>
      </c>
      <c r="D71" s="10" t="s">
        <v>110</v>
      </c>
      <c r="E71" s="10" t="s">
        <v>110</v>
      </c>
      <c r="F71" s="10" t="s">
        <v>110</v>
      </c>
      <c r="G71" s="10" t="s">
        <v>110</v>
      </c>
      <c r="H71" s="10" t="s">
        <v>110</v>
      </c>
      <c r="I71" s="10" t="s">
        <v>110</v>
      </c>
      <c r="J71" s="10" t="s">
        <v>110</v>
      </c>
      <c r="K71" s="10" t="s">
        <v>110</v>
      </c>
      <c r="L71" s="10" t="s">
        <v>110</v>
      </c>
      <c r="M71" s="10" t="s">
        <v>110</v>
      </c>
      <c r="N71" s="10" t="s">
        <v>110</v>
      </c>
      <c r="O71" s="10" t="s">
        <v>110</v>
      </c>
      <c r="P71" s="10" t="s">
        <v>110</v>
      </c>
      <c r="Q71" s="10" t="s">
        <v>110</v>
      </c>
      <c r="R71" s="10" t="s">
        <v>110</v>
      </c>
      <c r="S71" s="10" t="s">
        <v>110</v>
      </c>
      <c r="T71" s="10" t="s">
        <v>110</v>
      </c>
      <c r="U71" s="10" t="s">
        <v>110</v>
      </c>
      <c r="V71" s="19" t="s">
        <v>110</v>
      </c>
      <c r="W71" s="10">
        <v>150</v>
      </c>
      <c r="X71" s="10">
        <v>200</v>
      </c>
      <c r="Y71" s="23">
        <f>+W71+X71</f>
        <v>350</v>
      </c>
    </row>
    <row r="72" spans="1:25" s="1" customFormat="1" x14ac:dyDescent="0.2">
      <c r="A72" s="7" t="s">
        <v>112</v>
      </c>
      <c r="B72" s="30" t="s">
        <v>110</v>
      </c>
      <c r="C72" s="30" t="s">
        <v>110</v>
      </c>
      <c r="D72" s="30" t="s">
        <v>110</v>
      </c>
      <c r="E72" s="30" t="s">
        <v>110</v>
      </c>
      <c r="F72" s="30" t="s">
        <v>110</v>
      </c>
      <c r="G72" s="30" t="s">
        <v>110</v>
      </c>
      <c r="H72" s="30" t="s">
        <v>110</v>
      </c>
      <c r="I72" s="30" t="s">
        <v>110</v>
      </c>
      <c r="J72" s="30" t="s">
        <v>110</v>
      </c>
      <c r="K72" s="30" t="s">
        <v>110</v>
      </c>
      <c r="L72" s="30" t="s">
        <v>110</v>
      </c>
      <c r="M72" s="30" t="s">
        <v>110</v>
      </c>
      <c r="N72" s="30" t="s">
        <v>110</v>
      </c>
      <c r="O72" s="30" t="s">
        <v>110</v>
      </c>
      <c r="P72" s="30" t="s">
        <v>110</v>
      </c>
      <c r="Q72" s="30" t="s">
        <v>110</v>
      </c>
      <c r="R72" s="30" t="s">
        <v>110</v>
      </c>
      <c r="S72" s="30" t="s">
        <v>110</v>
      </c>
      <c r="T72" s="30" t="s">
        <v>110</v>
      </c>
      <c r="U72" s="30" t="s">
        <v>110</v>
      </c>
      <c r="V72" s="31" t="s">
        <v>110</v>
      </c>
      <c r="W72" s="6">
        <f>+W73</f>
        <v>20</v>
      </c>
      <c r="X72" s="6">
        <f t="shared" ref="X72:Y72" si="47">+X73</f>
        <v>57</v>
      </c>
      <c r="Y72" s="25">
        <f>+Y73</f>
        <v>77</v>
      </c>
    </row>
    <row r="73" spans="1:25" x14ac:dyDescent="0.2">
      <c r="A73" s="9" t="s">
        <v>115</v>
      </c>
      <c r="B73" s="10" t="s">
        <v>110</v>
      </c>
      <c r="C73" s="10" t="s">
        <v>110</v>
      </c>
      <c r="D73" s="10" t="s">
        <v>110</v>
      </c>
      <c r="E73" s="10" t="s">
        <v>110</v>
      </c>
      <c r="F73" s="10" t="s">
        <v>110</v>
      </c>
      <c r="G73" s="10" t="s">
        <v>110</v>
      </c>
      <c r="H73" s="10" t="s">
        <v>110</v>
      </c>
      <c r="I73" s="10" t="s">
        <v>110</v>
      </c>
      <c r="J73" s="10" t="s">
        <v>110</v>
      </c>
      <c r="K73" s="10" t="s">
        <v>110</v>
      </c>
      <c r="L73" s="10" t="s">
        <v>110</v>
      </c>
      <c r="M73" s="10" t="s">
        <v>110</v>
      </c>
      <c r="N73" s="10" t="s">
        <v>110</v>
      </c>
      <c r="O73" s="10" t="s">
        <v>110</v>
      </c>
      <c r="P73" s="10" t="s">
        <v>110</v>
      </c>
      <c r="Q73" s="10" t="s">
        <v>110</v>
      </c>
      <c r="R73" s="10" t="s">
        <v>110</v>
      </c>
      <c r="S73" s="10" t="s">
        <v>110</v>
      </c>
      <c r="T73" s="10" t="s">
        <v>110</v>
      </c>
      <c r="U73" s="10" t="s">
        <v>110</v>
      </c>
      <c r="V73" s="19" t="s">
        <v>110</v>
      </c>
      <c r="W73" s="10">
        <v>20</v>
      </c>
      <c r="X73" s="10">
        <v>57</v>
      </c>
      <c r="Y73" s="23">
        <f>+X73+W73</f>
        <v>77</v>
      </c>
    </row>
    <row r="74" spans="1:25" s="1" customFormat="1" x14ac:dyDescent="0.2">
      <c r="A74" s="7" t="s">
        <v>64</v>
      </c>
      <c r="B74" s="6">
        <f>SUM(B76:B78)</f>
        <v>1046</v>
      </c>
      <c r="C74" s="6">
        <f t="shared" ref="C74:V74" si="48">SUM(C76:C78)</f>
        <v>1092</v>
      </c>
      <c r="D74" s="6">
        <f t="shared" si="48"/>
        <v>2138</v>
      </c>
      <c r="E74" s="6">
        <f t="shared" si="48"/>
        <v>961</v>
      </c>
      <c r="F74" s="6">
        <f t="shared" si="48"/>
        <v>1006</v>
      </c>
      <c r="G74" s="6">
        <f t="shared" si="48"/>
        <v>1967</v>
      </c>
      <c r="H74" s="6">
        <f t="shared" si="48"/>
        <v>915</v>
      </c>
      <c r="I74" s="6">
        <f t="shared" si="48"/>
        <v>1055</v>
      </c>
      <c r="J74" s="6">
        <f t="shared" si="48"/>
        <v>1970</v>
      </c>
      <c r="K74" s="6">
        <f t="shared" si="48"/>
        <v>984</v>
      </c>
      <c r="L74" s="6">
        <f t="shared" si="48"/>
        <v>1122</v>
      </c>
      <c r="M74" s="6">
        <f t="shared" si="48"/>
        <v>2106</v>
      </c>
      <c r="N74" s="6">
        <f t="shared" si="48"/>
        <v>1064</v>
      </c>
      <c r="O74" s="6">
        <f t="shared" si="48"/>
        <v>1133</v>
      </c>
      <c r="P74" s="6">
        <f t="shared" si="48"/>
        <v>2197</v>
      </c>
      <c r="Q74" s="6">
        <f t="shared" si="48"/>
        <v>1169</v>
      </c>
      <c r="R74" s="6">
        <f t="shared" si="48"/>
        <v>1049</v>
      </c>
      <c r="S74" s="6">
        <f t="shared" si="48"/>
        <v>2218</v>
      </c>
      <c r="T74" s="6">
        <f t="shared" si="48"/>
        <v>1035</v>
      </c>
      <c r="U74" s="6">
        <f t="shared" si="48"/>
        <v>936</v>
      </c>
      <c r="V74" s="6">
        <f t="shared" si="48"/>
        <v>1971</v>
      </c>
      <c r="W74" s="6">
        <f>SUM(W75:W78)</f>
        <v>755</v>
      </c>
      <c r="X74" s="6">
        <f t="shared" ref="X74:Y74" si="49">SUM(X75:X78)</f>
        <v>1172</v>
      </c>
      <c r="Y74" s="25">
        <f>SUM(Y75:Y78)</f>
        <v>1927</v>
      </c>
    </row>
    <row r="75" spans="1:25" s="1" customFormat="1" x14ac:dyDescent="0.2">
      <c r="A75" s="9" t="s">
        <v>116</v>
      </c>
      <c r="B75" s="12" t="s">
        <v>110</v>
      </c>
      <c r="C75" s="12" t="s">
        <v>110</v>
      </c>
      <c r="D75" s="12" t="s">
        <v>110</v>
      </c>
      <c r="E75" s="12" t="s">
        <v>110</v>
      </c>
      <c r="F75" s="12" t="s">
        <v>110</v>
      </c>
      <c r="G75" s="12" t="s">
        <v>110</v>
      </c>
      <c r="H75" s="12" t="s">
        <v>110</v>
      </c>
      <c r="I75" s="12" t="s">
        <v>110</v>
      </c>
      <c r="J75" s="12" t="s">
        <v>110</v>
      </c>
      <c r="K75" s="12" t="s">
        <v>110</v>
      </c>
      <c r="L75" s="12" t="s">
        <v>110</v>
      </c>
      <c r="M75" s="12" t="s">
        <v>110</v>
      </c>
      <c r="N75" s="12" t="s">
        <v>110</v>
      </c>
      <c r="O75" s="12" t="s">
        <v>110</v>
      </c>
      <c r="P75" s="12" t="s">
        <v>110</v>
      </c>
      <c r="Q75" s="12" t="s">
        <v>110</v>
      </c>
      <c r="R75" s="12" t="s">
        <v>110</v>
      </c>
      <c r="S75" s="12" t="s">
        <v>110</v>
      </c>
      <c r="T75" s="12" t="s">
        <v>110</v>
      </c>
      <c r="U75" s="12" t="s">
        <v>110</v>
      </c>
      <c r="V75" s="12" t="s">
        <v>110</v>
      </c>
      <c r="W75" s="12">
        <v>5</v>
      </c>
      <c r="X75" s="12">
        <v>4</v>
      </c>
      <c r="Y75" s="26">
        <f>+X75+W75</f>
        <v>9</v>
      </c>
    </row>
    <row r="76" spans="1:25" x14ac:dyDescent="0.2">
      <c r="A76" s="9" t="s">
        <v>65</v>
      </c>
      <c r="B76" s="10">
        <v>550</v>
      </c>
      <c r="C76" s="10">
        <v>802</v>
      </c>
      <c r="D76" s="10">
        <f>SUM(B76:C76)</f>
        <v>1352</v>
      </c>
      <c r="E76" s="10">
        <v>463</v>
      </c>
      <c r="F76" s="10">
        <v>667</v>
      </c>
      <c r="G76" s="10">
        <f>SUM(E76:F76)</f>
        <v>1130</v>
      </c>
      <c r="H76" s="10">
        <v>448</v>
      </c>
      <c r="I76" s="10">
        <v>698</v>
      </c>
      <c r="J76" s="10">
        <f t="shared" si="41"/>
        <v>1146</v>
      </c>
      <c r="K76" s="10">
        <v>519</v>
      </c>
      <c r="L76" s="10">
        <v>735</v>
      </c>
      <c r="M76" s="10">
        <f>SUM(K76:L76)</f>
        <v>1254</v>
      </c>
      <c r="N76" s="10">
        <v>532</v>
      </c>
      <c r="O76" s="10">
        <v>679</v>
      </c>
      <c r="P76" s="10">
        <f>SUM(N76:O76)</f>
        <v>1211</v>
      </c>
      <c r="Q76" s="10">
        <v>567</v>
      </c>
      <c r="R76" s="10">
        <v>564</v>
      </c>
      <c r="S76" s="10">
        <f>SUM(Q76:R76)</f>
        <v>1131</v>
      </c>
      <c r="T76" s="10">
        <v>551</v>
      </c>
      <c r="U76" s="10">
        <v>502</v>
      </c>
      <c r="V76" s="19">
        <f t="shared" si="10"/>
        <v>1053</v>
      </c>
      <c r="W76" s="10">
        <v>283</v>
      </c>
      <c r="X76" s="10">
        <v>735</v>
      </c>
      <c r="Y76" s="26">
        <f t="shared" ref="Y76:Y78" si="50">+X76+W76</f>
        <v>1018</v>
      </c>
    </row>
    <row r="77" spans="1:25" x14ac:dyDescent="0.2">
      <c r="A77" s="9" t="s">
        <v>66</v>
      </c>
      <c r="B77" s="10">
        <v>279</v>
      </c>
      <c r="C77" s="10">
        <v>273</v>
      </c>
      <c r="D77" s="10">
        <f t="shared" si="31"/>
        <v>552</v>
      </c>
      <c r="E77" s="10">
        <v>293</v>
      </c>
      <c r="F77" s="10">
        <v>319</v>
      </c>
      <c r="G77" s="10">
        <f>SUM(E77:F77)</f>
        <v>612</v>
      </c>
      <c r="H77" s="10">
        <v>295</v>
      </c>
      <c r="I77" s="10">
        <v>338</v>
      </c>
      <c r="J77" s="10">
        <f t="shared" si="41"/>
        <v>633</v>
      </c>
      <c r="K77" s="10">
        <v>293</v>
      </c>
      <c r="L77" s="10">
        <v>372</v>
      </c>
      <c r="M77" s="10">
        <f>SUM(K77:L77)</f>
        <v>665</v>
      </c>
      <c r="N77" s="10">
        <v>357</v>
      </c>
      <c r="O77" s="10">
        <v>440</v>
      </c>
      <c r="P77" s="10">
        <f>SUM(N77:O77)</f>
        <v>797</v>
      </c>
      <c r="Q77" s="10">
        <v>439</v>
      </c>
      <c r="R77" s="10">
        <v>473</v>
      </c>
      <c r="S77" s="10">
        <f>SUM(Q77:R77)</f>
        <v>912</v>
      </c>
      <c r="T77" s="10">
        <v>353</v>
      </c>
      <c r="U77" s="10">
        <v>420</v>
      </c>
      <c r="V77" s="19">
        <f t="shared" ref="V77:V114" si="51">SUM(T77:U77)</f>
        <v>773</v>
      </c>
      <c r="W77" s="10">
        <v>324</v>
      </c>
      <c r="X77" s="10">
        <v>419</v>
      </c>
      <c r="Y77" s="26">
        <f t="shared" si="50"/>
        <v>743</v>
      </c>
    </row>
    <row r="78" spans="1:25" x14ac:dyDescent="0.2">
      <c r="A78" s="9" t="s">
        <v>55</v>
      </c>
      <c r="B78" s="10">
        <v>217</v>
      </c>
      <c r="C78" s="10">
        <v>17</v>
      </c>
      <c r="D78" s="10">
        <f>SUM(B78:C78)</f>
        <v>234</v>
      </c>
      <c r="E78" s="10">
        <v>205</v>
      </c>
      <c r="F78" s="10">
        <v>20</v>
      </c>
      <c r="G78" s="10">
        <f>SUM(E78:F78)</f>
        <v>225</v>
      </c>
      <c r="H78" s="10">
        <v>172</v>
      </c>
      <c r="I78" s="10">
        <v>19</v>
      </c>
      <c r="J78" s="10">
        <f>SUM(H78:I78)</f>
        <v>191</v>
      </c>
      <c r="K78" s="10">
        <v>172</v>
      </c>
      <c r="L78" s="10">
        <v>15</v>
      </c>
      <c r="M78" s="10">
        <f>SUM(K78:L78)</f>
        <v>187</v>
      </c>
      <c r="N78" s="10">
        <v>175</v>
      </c>
      <c r="O78" s="10">
        <v>14</v>
      </c>
      <c r="P78" s="10">
        <f>SUM(N78:O78)</f>
        <v>189</v>
      </c>
      <c r="Q78" s="10">
        <v>163</v>
      </c>
      <c r="R78" s="10">
        <v>12</v>
      </c>
      <c r="S78" s="10">
        <f>SUM(Q78:R78)</f>
        <v>175</v>
      </c>
      <c r="T78" s="10">
        <v>131</v>
      </c>
      <c r="U78" s="10">
        <v>14</v>
      </c>
      <c r="V78" s="19">
        <f>SUM(T78:U78)</f>
        <v>145</v>
      </c>
      <c r="W78" s="10">
        <v>143</v>
      </c>
      <c r="X78" s="10">
        <v>14</v>
      </c>
      <c r="Y78" s="26">
        <f t="shared" si="50"/>
        <v>157</v>
      </c>
    </row>
    <row r="79" spans="1:25" s="1" customFormat="1" ht="14.25" customHeight="1" x14ac:dyDescent="0.2">
      <c r="A79" s="7" t="s">
        <v>67</v>
      </c>
      <c r="B79" s="6">
        <f>SUM(B81:B83)</f>
        <v>2868</v>
      </c>
      <c r="C79" s="6">
        <f t="shared" ref="C79:V79" si="52">SUM(C81:C83)</f>
        <v>5794</v>
      </c>
      <c r="D79" s="6">
        <f t="shared" si="52"/>
        <v>8662</v>
      </c>
      <c r="E79" s="6">
        <f t="shared" si="52"/>
        <v>2768</v>
      </c>
      <c r="F79" s="6">
        <f t="shared" si="52"/>
        <v>5400</v>
      </c>
      <c r="G79" s="6">
        <f t="shared" si="52"/>
        <v>8168</v>
      </c>
      <c r="H79" s="6">
        <f t="shared" si="52"/>
        <v>3079</v>
      </c>
      <c r="I79" s="6">
        <f t="shared" si="52"/>
        <v>5505</v>
      </c>
      <c r="J79" s="6">
        <f t="shared" si="52"/>
        <v>8584</v>
      </c>
      <c r="K79" s="6">
        <f t="shared" si="52"/>
        <v>3303</v>
      </c>
      <c r="L79" s="6">
        <f t="shared" si="52"/>
        <v>6371</v>
      </c>
      <c r="M79" s="6">
        <f t="shared" si="52"/>
        <v>9674</v>
      </c>
      <c r="N79" s="6">
        <f t="shared" si="52"/>
        <v>3553</v>
      </c>
      <c r="O79" s="6">
        <f t="shared" si="52"/>
        <v>6186</v>
      </c>
      <c r="P79" s="6">
        <f t="shared" si="52"/>
        <v>9739</v>
      </c>
      <c r="Q79" s="6">
        <f t="shared" si="52"/>
        <v>3322</v>
      </c>
      <c r="R79" s="6">
        <f t="shared" si="52"/>
        <v>6341</v>
      </c>
      <c r="S79" s="6">
        <f t="shared" si="52"/>
        <v>9663</v>
      </c>
      <c r="T79" s="6">
        <f t="shared" si="52"/>
        <v>2923</v>
      </c>
      <c r="U79" s="6">
        <f t="shared" si="52"/>
        <v>5615</v>
      </c>
      <c r="V79" s="6">
        <f t="shared" si="52"/>
        <v>8538</v>
      </c>
      <c r="W79" s="6">
        <f>SUM(W80:W83)</f>
        <v>2829</v>
      </c>
      <c r="X79" s="6">
        <f t="shared" ref="X79:Y79" si="53">SUM(X80:X83)</f>
        <v>6422</v>
      </c>
      <c r="Y79" s="25">
        <f>SUM(Y80:Y83)</f>
        <v>9251</v>
      </c>
    </row>
    <row r="80" spans="1:25" s="1" customFormat="1" ht="14.25" customHeight="1" x14ac:dyDescent="0.2">
      <c r="A80" s="11" t="s">
        <v>111</v>
      </c>
      <c r="B80" s="10" t="s">
        <v>110</v>
      </c>
      <c r="C80" s="10" t="s">
        <v>110</v>
      </c>
      <c r="D80" s="10" t="s">
        <v>110</v>
      </c>
      <c r="E80" s="10" t="s">
        <v>110</v>
      </c>
      <c r="F80" s="10" t="s">
        <v>110</v>
      </c>
      <c r="G80" s="10" t="s">
        <v>110</v>
      </c>
      <c r="H80" s="10" t="s">
        <v>110</v>
      </c>
      <c r="I80" s="10" t="s">
        <v>110</v>
      </c>
      <c r="J80" s="10" t="s">
        <v>110</v>
      </c>
      <c r="K80" s="10" t="s">
        <v>110</v>
      </c>
      <c r="L80" s="10" t="s">
        <v>110</v>
      </c>
      <c r="M80" s="10" t="s">
        <v>110</v>
      </c>
      <c r="N80" s="10" t="s">
        <v>110</v>
      </c>
      <c r="O80" s="10" t="s">
        <v>110</v>
      </c>
      <c r="P80" s="10" t="s">
        <v>110</v>
      </c>
      <c r="Q80" s="10" t="s">
        <v>110</v>
      </c>
      <c r="R80" s="10" t="s">
        <v>110</v>
      </c>
      <c r="S80" s="10" t="s">
        <v>110</v>
      </c>
      <c r="T80" s="10" t="s">
        <v>110</v>
      </c>
      <c r="U80" s="10" t="s">
        <v>110</v>
      </c>
      <c r="V80" s="10" t="s">
        <v>110</v>
      </c>
      <c r="W80" s="12">
        <v>40</v>
      </c>
      <c r="X80" s="12">
        <v>5</v>
      </c>
      <c r="Y80" s="26">
        <f>+X80+W80</f>
        <v>45</v>
      </c>
    </row>
    <row r="81" spans="1:25" x14ac:dyDescent="0.2">
      <c r="A81" s="9" t="s">
        <v>68</v>
      </c>
      <c r="B81" s="10">
        <v>16</v>
      </c>
      <c r="C81" s="10">
        <v>89</v>
      </c>
      <c r="D81" s="10">
        <f>SUM(B81:C81)</f>
        <v>105</v>
      </c>
      <c r="E81" s="10">
        <v>16</v>
      </c>
      <c r="F81" s="10">
        <v>96</v>
      </c>
      <c r="G81" s="10">
        <f>SUM(E81:F81)</f>
        <v>112</v>
      </c>
      <c r="H81" s="10">
        <v>13</v>
      </c>
      <c r="I81" s="10">
        <v>87</v>
      </c>
      <c r="J81" s="10">
        <f>SUM(H81:I81)</f>
        <v>100</v>
      </c>
      <c r="K81" s="10">
        <v>7</v>
      </c>
      <c r="L81" s="10">
        <v>87</v>
      </c>
      <c r="M81" s="10">
        <f>SUM(K81:L81)</f>
        <v>94</v>
      </c>
      <c r="N81" s="10">
        <v>14</v>
      </c>
      <c r="O81" s="10">
        <v>81</v>
      </c>
      <c r="P81" s="10">
        <f>SUM(N81:O81)</f>
        <v>95</v>
      </c>
      <c r="Q81" s="10">
        <v>17</v>
      </c>
      <c r="R81" s="10">
        <v>83</v>
      </c>
      <c r="S81" s="10">
        <f>SUM(Q81:R81)</f>
        <v>100</v>
      </c>
      <c r="T81" s="10">
        <v>14</v>
      </c>
      <c r="U81" s="10">
        <v>86</v>
      </c>
      <c r="V81" s="19">
        <f t="shared" si="51"/>
        <v>100</v>
      </c>
      <c r="W81" s="10">
        <v>67</v>
      </c>
      <c r="X81" s="10">
        <v>111</v>
      </c>
      <c r="Y81" s="26">
        <f t="shared" ref="Y81:Y83" si="54">+X81+W81</f>
        <v>178</v>
      </c>
    </row>
    <row r="82" spans="1:25" x14ac:dyDescent="0.2">
      <c r="A82" s="9" t="s">
        <v>69</v>
      </c>
      <c r="B82" s="10">
        <v>1763</v>
      </c>
      <c r="C82" s="10">
        <v>3360</v>
      </c>
      <c r="D82" s="10">
        <f t="shared" si="31"/>
        <v>5123</v>
      </c>
      <c r="E82" s="10">
        <v>1812</v>
      </c>
      <c r="F82" s="10">
        <v>3369</v>
      </c>
      <c r="G82" s="10">
        <f t="shared" ref="G82:G83" si="55">SUM(E82:F82)</f>
        <v>5181</v>
      </c>
      <c r="H82" s="10">
        <v>1837</v>
      </c>
      <c r="I82" s="10">
        <v>3392</v>
      </c>
      <c r="J82" s="10">
        <f t="shared" ref="J82:J83" si="56">SUM(H82:I82)</f>
        <v>5229</v>
      </c>
      <c r="K82" s="10">
        <v>2330</v>
      </c>
      <c r="L82" s="10">
        <v>3900</v>
      </c>
      <c r="M82" s="10">
        <f t="shared" ref="M82:M83" si="57">SUM(K82:L82)</f>
        <v>6230</v>
      </c>
      <c r="N82" s="10">
        <v>2364</v>
      </c>
      <c r="O82" s="10">
        <v>4053</v>
      </c>
      <c r="P82" s="10">
        <f t="shared" ref="P82:P83" si="58">SUM(N82:O82)</f>
        <v>6417</v>
      </c>
      <c r="Q82" s="10">
        <v>2329</v>
      </c>
      <c r="R82" s="10">
        <v>3896</v>
      </c>
      <c r="S82" s="10">
        <f t="shared" ref="S82:S83" si="59">SUM(Q82:R82)</f>
        <v>6225</v>
      </c>
      <c r="T82" s="10">
        <v>1711</v>
      </c>
      <c r="U82" s="10">
        <v>3108</v>
      </c>
      <c r="V82" s="19">
        <f t="shared" si="51"/>
        <v>4819</v>
      </c>
      <c r="W82" s="10">
        <v>1645</v>
      </c>
      <c r="X82" s="10">
        <v>3309</v>
      </c>
      <c r="Y82" s="26">
        <f t="shared" si="54"/>
        <v>4954</v>
      </c>
    </row>
    <row r="83" spans="1:25" x14ac:dyDescent="0.2">
      <c r="A83" s="9" t="s">
        <v>70</v>
      </c>
      <c r="B83" s="10">
        <v>1089</v>
      </c>
      <c r="C83" s="10">
        <v>2345</v>
      </c>
      <c r="D83" s="10">
        <f t="shared" si="31"/>
        <v>3434</v>
      </c>
      <c r="E83" s="10">
        <v>940</v>
      </c>
      <c r="F83" s="10">
        <v>1935</v>
      </c>
      <c r="G83" s="10">
        <f t="shared" si="55"/>
        <v>2875</v>
      </c>
      <c r="H83" s="10">
        <v>1229</v>
      </c>
      <c r="I83" s="10">
        <v>2026</v>
      </c>
      <c r="J83" s="10">
        <f t="shared" si="56"/>
        <v>3255</v>
      </c>
      <c r="K83" s="10">
        <v>966</v>
      </c>
      <c r="L83" s="10">
        <v>2384</v>
      </c>
      <c r="M83" s="10">
        <f t="shared" si="57"/>
        <v>3350</v>
      </c>
      <c r="N83" s="10">
        <v>1175</v>
      </c>
      <c r="O83" s="10">
        <v>2052</v>
      </c>
      <c r="P83" s="10">
        <f t="shared" si="58"/>
        <v>3227</v>
      </c>
      <c r="Q83" s="10">
        <v>976</v>
      </c>
      <c r="R83" s="10">
        <v>2362</v>
      </c>
      <c r="S83" s="10">
        <f t="shared" si="59"/>
        <v>3338</v>
      </c>
      <c r="T83" s="10">
        <v>1198</v>
      </c>
      <c r="U83" s="10">
        <v>2421</v>
      </c>
      <c r="V83" s="19">
        <f t="shared" si="51"/>
        <v>3619</v>
      </c>
      <c r="W83" s="10">
        <v>1077</v>
      </c>
      <c r="X83" s="10">
        <v>2997</v>
      </c>
      <c r="Y83" s="26">
        <f t="shared" si="54"/>
        <v>4074</v>
      </c>
    </row>
    <row r="84" spans="1:25" s="1" customFormat="1" x14ac:dyDescent="0.2">
      <c r="A84" s="7" t="s">
        <v>71</v>
      </c>
      <c r="B84" s="6">
        <f>SUM(B85:B88)</f>
        <v>4883</v>
      </c>
      <c r="C84" s="6">
        <f t="shared" ref="C84:V84" si="60">SUM(C85:C88)</f>
        <v>7449</v>
      </c>
      <c r="D84" s="6">
        <f t="shared" si="60"/>
        <v>12332</v>
      </c>
      <c r="E84" s="6">
        <f t="shared" si="60"/>
        <v>4854</v>
      </c>
      <c r="F84" s="6">
        <f t="shared" si="60"/>
        <v>7572</v>
      </c>
      <c r="G84" s="6">
        <f t="shared" si="60"/>
        <v>12426</v>
      </c>
      <c r="H84" s="6">
        <f t="shared" si="60"/>
        <v>4811</v>
      </c>
      <c r="I84" s="6">
        <f t="shared" si="60"/>
        <v>6661</v>
      </c>
      <c r="J84" s="6">
        <f t="shared" si="60"/>
        <v>11472</v>
      </c>
      <c r="K84" s="6">
        <f t="shared" si="60"/>
        <v>4155</v>
      </c>
      <c r="L84" s="6">
        <f t="shared" si="60"/>
        <v>5862</v>
      </c>
      <c r="M84" s="6">
        <f t="shared" si="60"/>
        <v>10017</v>
      </c>
      <c r="N84" s="6">
        <f t="shared" si="60"/>
        <v>4826</v>
      </c>
      <c r="O84" s="6">
        <f t="shared" si="60"/>
        <v>6367</v>
      </c>
      <c r="P84" s="6">
        <f t="shared" si="60"/>
        <v>11193</v>
      </c>
      <c r="Q84" s="6">
        <f t="shared" si="60"/>
        <v>4698</v>
      </c>
      <c r="R84" s="6">
        <f t="shared" si="60"/>
        <v>6743</v>
      </c>
      <c r="S84" s="6">
        <f t="shared" si="60"/>
        <v>11441</v>
      </c>
      <c r="T84" s="6">
        <f t="shared" si="60"/>
        <v>4246</v>
      </c>
      <c r="U84" s="6">
        <f t="shared" si="60"/>
        <v>5769</v>
      </c>
      <c r="V84" s="6">
        <f t="shared" si="60"/>
        <v>10015</v>
      </c>
      <c r="W84" s="6">
        <f>SUM(W85:W89)</f>
        <v>4119</v>
      </c>
      <c r="X84" s="6">
        <f t="shared" ref="X84:Y84" si="61">SUM(X85:X89)</f>
        <v>5350</v>
      </c>
      <c r="Y84" s="25">
        <f>SUM(Y85:Y89)</f>
        <v>9469</v>
      </c>
    </row>
    <row r="85" spans="1:25" x14ac:dyDescent="0.2">
      <c r="A85" s="9" t="s">
        <v>72</v>
      </c>
      <c r="B85" s="10">
        <v>190</v>
      </c>
      <c r="C85" s="10">
        <v>465</v>
      </c>
      <c r="D85" s="10">
        <f t="shared" si="31"/>
        <v>655</v>
      </c>
      <c r="E85" s="10">
        <v>388</v>
      </c>
      <c r="F85" s="10">
        <v>727</v>
      </c>
      <c r="G85" s="10">
        <f>SUM(E85:F85)</f>
        <v>1115</v>
      </c>
      <c r="H85" s="10">
        <v>380</v>
      </c>
      <c r="I85" s="10">
        <v>1111</v>
      </c>
      <c r="J85" s="10">
        <f>SUM(H85:I85)</f>
        <v>1491</v>
      </c>
      <c r="K85" s="10">
        <v>510</v>
      </c>
      <c r="L85" s="10">
        <v>1423</v>
      </c>
      <c r="M85" s="10">
        <f>SUM(K85:L85)</f>
        <v>1933</v>
      </c>
      <c r="N85" s="10">
        <v>604</v>
      </c>
      <c r="O85" s="10">
        <v>1687</v>
      </c>
      <c r="P85" s="10">
        <f>SUM(N85:O85)</f>
        <v>2291</v>
      </c>
      <c r="Q85" s="10">
        <v>696</v>
      </c>
      <c r="R85" s="10">
        <v>1551</v>
      </c>
      <c r="S85" s="10">
        <f>SUM(Q85:R85)</f>
        <v>2247</v>
      </c>
      <c r="T85" s="10">
        <v>675</v>
      </c>
      <c r="U85" s="10">
        <v>1555</v>
      </c>
      <c r="V85" s="19">
        <f t="shared" si="51"/>
        <v>2230</v>
      </c>
      <c r="W85" s="10">
        <v>639</v>
      </c>
      <c r="X85" s="10">
        <v>1149</v>
      </c>
      <c r="Y85" s="23">
        <f>+W85+X85</f>
        <v>1788</v>
      </c>
    </row>
    <row r="86" spans="1:25" x14ac:dyDescent="0.2">
      <c r="A86" s="9" t="s">
        <v>73</v>
      </c>
      <c r="B86" s="10">
        <v>120</v>
      </c>
      <c r="C86" s="10">
        <v>233</v>
      </c>
      <c r="D86" s="10">
        <f t="shared" si="31"/>
        <v>353</v>
      </c>
      <c r="E86" s="10">
        <v>20</v>
      </c>
      <c r="F86" s="10">
        <v>45</v>
      </c>
      <c r="G86" s="10">
        <f t="shared" ref="G86:G88" si="62">SUM(E86:F86)</f>
        <v>65</v>
      </c>
      <c r="H86" s="10">
        <v>14</v>
      </c>
      <c r="I86" s="10">
        <v>32</v>
      </c>
      <c r="J86" s="10">
        <f t="shared" ref="J86:J88" si="63">SUM(H86:I86)</f>
        <v>46</v>
      </c>
      <c r="K86" s="10">
        <v>17</v>
      </c>
      <c r="L86" s="10">
        <v>48</v>
      </c>
      <c r="M86" s="10">
        <f t="shared" ref="M86:M88" si="64">SUM(K86:L86)</f>
        <v>65</v>
      </c>
      <c r="N86" s="10">
        <v>15</v>
      </c>
      <c r="O86" s="10">
        <v>28</v>
      </c>
      <c r="P86" s="10">
        <f t="shared" ref="P86:P88" si="65">SUM(N86:O86)</f>
        <v>43</v>
      </c>
      <c r="Q86" s="10">
        <v>23</v>
      </c>
      <c r="R86" s="10">
        <v>64</v>
      </c>
      <c r="S86" s="10">
        <f t="shared" ref="S86:S88" si="66">SUM(Q86:R86)</f>
        <v>87</v>
      </c>
      <c r="T86" s="10">
        <v>30</v>
      </c>
      <c r="U86" s="10">
        <v>102</v>
      </c>
      <c r="V86" s="19">
        <f t="shared" si="51"/>
        <v>132</v>
      </c>
      <c r="W86" s="10">
        <v>24</v>
      </c>
      <c r="X86" s="10">
        <v>80</v>
      </c>
      <c r="Y86" s="23">
        <f t="shared" ref="Y86:Y88" si="67">+W86+X86</f>
        <v>104</v>
      </c>
    </row>
    <row r="87" spans="1:25" x14ac:dyDescent="0.2">
      <c r="A87" s="9" t="s">
        <v>74</v>
      </c>
      <c r="B87" s="10">
        <v>88</v>
      </c>
      <c r="C87" s="10">
        <v>92</v>
      </c>
      <c r="D87" s="10">
        <f t="shared" si="31"/>
        <v>180</v>
      </c>
      <c r="E87" s="10">
        <v>45</v>
      </c>
      <c r="F87" s="10">
        <v>125</v>
      </c>
      <c r="G87" s="10">
        <f t="shared" si="62"/>
        <v>170</v>
      </c>
      <c r="H87" s="10">
        <v>55</v>
      </c>
      <c r="I87" s="10">
        <v>40</v>
      </c>
      <c r="J87" s="10">
        <f t="shared" si="63"/>
        <v>95</v>
      </c>
      <c r="K87" s="10">
        <v>40</v>
      </c>
      <c r="L87" s="10">
        <v>16</v>
      </c>
      <c r="M87" s="10">
        <f t="shared" si="64"/>
        <v>56</v>
      </c>
      <c r="N87" s="10">
        <v>0</v>
      </c>
      <c r="O87" s="10">
        <v>0</v>
      </c>
      <c r="P87" s="10">
        <f t="shared" si="65"/>
        <v>0</v>
      </c>
      <c r="Q87" s="10">
        <v>0</v>
      </c>
      <c r="R87" s="10">
        <v>0</v>
      </c>
      <c r="S87" s="10">
        <f t="shared" si="66"/>
        <v>0</v>
      </c>
      <c r="T87" s="10" t="s">
        <v>110</v>
      </c>
      <c r="U87" s="10" t="s">
        <v>110</v>
      </c>
      <c r="V87" s="19">
        <f t="shared" si="51"/>
        <v>0</v>
      </c>
      <c r="W87" s="10">
        <v>0</v>
      </c>
      <c r="X87" s="10">
        <v>0</v>
      </c>
      <c r="Y87" s="23">
        <f t="shared" si="67"/>
        <v>0</v>
      </c>
    </row>
    <row r="88" spans="1:25" x14ac:dyDescent="0.2">
      <c r="A88" s="9" t="s">
        <v>75</v>
      </c>
      <c r="B88" s="10">
        <v>4485</v>
      </c>
      <c r="C88" s="10">
        <v>6659</v>
      </c>
      <c r="D88" s="10">
        <f t="shared" si="31"/>
        <v>11144</v>
      </c>
      <c r="E88" s="10">
        <v>4401</v>
      </c>
      <c r="F88" s="10">
        <v>6675</v>
      </c>
      <c r="G88" s="10">
        <f t="shared" si="62"/>
        <v>11076</v>
      </c>
      <c r="H88" s="10">
        <v>4362</v>
      </c>
      <c r="I88" s="10">
        <v>5478</v>
      </c>
      <c r="J88" s="10">
        <f t="shared" si="63"/>
        <v>9840</v>
      </c>
      <c r="K88" s="10">
        <v>3588</v>
      </c>
      <c r="L88" s="10">
        <v>4375</v>
      </c>
      <c r="M88" s="10">
        <f t="shared" si="64"/>
        <v>7963</v>
      </c>
      <c r="N88" s="10">
        <v>4207</v>
      </c>
      <c r="O88" s="10">
        <v>4652</v>
      </c>
      <c r="P88" s="10">
        <f t="shared" si="65"/>
        <v>8859</v>
      </c>
      <c r="Q88" s="10">
        <v>3979</v>
      </c>
      <c r="R88" s="10">
        <v>5128</v>
      </c>
      <c r="S88" s="10">
        <f t="shared" si="66"/>
        <v>9107</v>
      </c>
      <c r="T88" s="10">
        <v>3541</v>
      </c>
      <c r="U88" s="10">
        <v>4112</v>
      </c>
      <c r="V88" s="19">
        <f t="shared" si="51"/>
        <v>7653</v>
      </c>
      <c r="W88" s="10">
        <v>3419</v>
      </c>
      <c r="X88" s="10">
        <v>4102</v>
      </c>
      <c r="Y88" s="23">
        <f t="shared" si="67"/>
        <v>7521</v>
      </c>
    </row>
    <row r="89" spans="1:25" x14ac:dyDescent="0.2">
      <c r="A89" s="9" t="s">
        <v>117</v>
      </c>
      <c r="B89" s="10" t="s">
        <v>110</v>
      </c>
      <c r="C89" s="10" t="s">
        <v>110</v>
      </c>
      <c r="D89" s="10" t="s">
        <v>110</v>
      </c>
      <c r="E89" s="10" t="s">
        <v>110</v>
      </c>
      <c r="F89" s="10" t="s">
        <v>110</v>
      </c>
      <c r="G89" s="10" t="s">
        <v>110</v>
      </c>
      <c r="H89" s="10" t="s">
        <v>110</v>
      </c>
      <c r="I89" s="10" t="s">
        <v>110</v>
      </c>
      <c r="J89" s="10" t="s">
        <v>110</v>
      </c>
      <c r="K89" s="10" t="s">
        <v>110</v>
      </c>
      <c r="L89" s="10" t="s">
        <v>110</v>
      </c>
      <c r="M89" s="10" t="s">
        <v>110</v>
      </c>
      <c r="N89" s="10" t="s">
        <v>110</v>
      </c>
      <c r="O89" s="10" t="s">
        <v>110</v>
      </c>
      <c r="P89" s="10" t="s">
        <v>110</v>
      </c>
      <c r="Q89" s="10" t="s">
        <v>110</v>
      </c>
      <c r="R89" s="10" t="s">
        <v>110</v>
      </c>
      <c r="S89" s="10" t="s">
        <v>110</v>
      </c>
      <c r="T89" s="10" t="s">
        <v>110</v>
      </c>
      <c r="U89" s="10" t="s">
        <v>110</v>
      </c>
      <c r="V89" s="10" t="s">
        <v>110</v>
      </c>
      <c r="W89" s="10">
        <v>37</v>
      </c>
      <c r="X89" s="10">
        <v>19</v>
      </c>
      <c r="Y89" s="23">
        <f t="shared" ref="Y89" si="68">+W89+X89</f>
        <v>56</v>
      </c>
    </row>
    <row r="90" spans="1:25" s="1" customFormat="1" x14ac:dyDescent="0.2">
      <c r="A90" s="7" t="s">
        <v>76</v>
      </c>
      <c r="B90" s="6">
        <f>SUM(B91:B111)</f>
        <v>11736</v>
      </c>
      <c r="C90" s="6">
        <f t="shared" ref="C90:V90" si="69">SUM(C91:C111)</f>
        <v>17777</v>
      </c>
      <c r="D90" s="6">
        <f t="shared" si="69"/>
        <v>29513</v>
      </c>
      <c r="E90" s="6">
        <f t="shared" si="69"/>
        <v>13118</v>
      </c>
      <c r="F90" s="6">
        <f t="shared" si="69"/>
        <v>18851</v>
      </c>
      <c r="G90" s="6">
        <f t="shared" si="69"/>
        <v>31969</v>
      </c>
      <c r="H90" s="6">
        <f t="shared" si="69"/>
        <v>13610</v>
      </c>
      <c r="I90" s="6">
        <f t="shared" si="69"/>
        <v>21211</v>
      </c>
      <c r="J90" s="6">
        <f t="shared" si="69"/>
        <v>34821</v>
      </c>
      <c r="K90" s="6">
        <f t="shared" si="69"/>
        <v>13256</v>
      </c>
      <c r="L90" s="6">
        <f t="shared" si="69"/>
        <v>20724</v>
      </c>
      <c r="M90" s="6">
        <f t="shared" si="69"/>
        <v>33980</v>
      </c>
      <c r="N90" s="6">
        <f t="shared" si="69"/>
        <v>15409</v>
      </c>
      <c r="O90" s="6">
        <f t="shared" si="69"/>
        <v>21160</v>
      </c>
      <c r="P90" s="6">
        <f t="shared" si="69"/>
        <v>36569</v>
      </c>
      <c r="Q90" s="6">
        <f t="shared" si="69"/>
        <v>15519</v>
      </c>
      <c r="R90" s="6">
        <f t="shared" si="69"/>
        <v>23792</v>
      </c>
      <c r="S90" s="6">
        <f t="shared" si="69"/>
        <v>39311</v>
      </c>
      <c r="T90" s="6">
        <f t="shared" si="69"/>
        <v>15719</v>
      </c>
      <c r="U90" s="6">
        <f t="shared" si="69"/>
        <v>25288</v>
      </c>
      <c r="V90" s="6">
        <f t="shared" si="69"/>
        <v>41007</v>
      </c>
      <c r="W90" s="6">
        <f>SUM(W91:W111)</f>
        <v>15483</v>
      </c>
      <c r="X90" s="6">
        <f t="shared" ref="X90:Y90" si="70">SUM(X91:X111)</f>
        <v>26314</v>
      </c>
      <c r="Y90" s="25">
        <f>SUM(Y91:Y111)</f>
        <v>41797</v>
      </c>
    </row>
    <row r="91" spans="1:25" x14ac:dyDescent="0.2">
      <c r="A91" s="9" t="s">
        <v>77</v>
      </c>
      <c r="B91" s="10">
        <v>69</v>
      </c>
      <c r="C91" s="10">
        <v>9</v>
      </c>
      <c r="D91" s="10">
        <f>SUM(B91:C91)</f>
        <v>78</v>
      </c>
      <c r="E91" s="10">
        <v>81</v>
      </c>
      <c r="F91" s="10">
        <v>6</v>
      </c>
      <c r="G91" s="10">
        <f>SUM(E91:F91)</f>
        <v>87</v>
      </c>
      <c r="H91" s="10">
        <v>101</v>
      </c>
      <c r="I91" s="10">
        <v>24</v>
      </c>
      <c r="J91" s="10">
        <f t="shared" ref="J91:J111" si="71">SUM(H91:I91)</f>
        <v>125</v>
      </c>
      <c r="K91" s="10">
        <v>93</v>
      </c>
      <c r="L91" s="10">
        <v>10</v>
      </c>
      <c r="M91" s="10">
        <f>SUM(K91:L91)</f>
        <v>103</v>
      </c>
      <c r="N91" s="10">
        <v>98</v>
      </c>
      <c r="O91" s="10">
        <v>14</v>
      </c>
      <c r="P91" s="10">
        <f>SUM(N91:O91)</f>
        <v>112</v>
      </c>
      <c r="Q91" s="10">
        <v>140</v>
      </c>
      <c r="R91" s="10">
        <v>14</v>
      </c>
      <c r="S91" s="10">
        <f>SUM(Q91:R91)</f>
        <v>154</v>
      </c>
      <c r="T91" s="10">
        <v>118</v>
      </c>
      <c r="U91" s="10">
        <v>14</v>
      </c>
      <c r="V91" s="19">
        <f t="shared" si="51"/>
        <v>132</v>
      </c>
      <c r="W91" s="10">
        <v>145</v>
      </c>
      <c r="X91" s="10">
        <v>15</v>
      </c>
      <c r="Y91" s="23">
        <f>+X91+W91</f>
        <v>160</v>
      </c>
    </row>
    <row r="92" spans="1:25" x14ac:dyDescent="0.2">
      <c r="A92" s="9" t="s">
        <v>78</v>
      </c>
      <c r="B92" s="10">
        <v>1018</v>
      </c>
      <c r="C92" s="10">
        <v>122</v>
      </c>
      <c r="D92" s="10">
        <f t="shared" ref="D92:D111" si="72">SUM(B92:C92)</f>
        <v>1140</v>
      </c>
      <c r="E92" s="10">
        <v>1384</v>
      </c>
      <c r="F92" s="10">
        <v>477</v>
      </c>
      <c r="G92" s="10">
        <f t="shared" ref="G92:G111" si="73">SUM(E92:F92)</f>
        <v>1861</v>
      </c>
      <c r="H92" s="10">
        <v>1426</v>
      </c>
      <c r="I92" s="10">
        <v>473</v>
      </c>
      <c r="J92" s="10">
        <f t="shared" si="71"/>
        <v>1899</v>
      </c>
      <c r="K92" s="10">
        <v>1070</v>
      </c>
      <c r="L92" s="10">
        <v>114</v>
      </c>
      <c r="M92" s="10">
        <f t="shared" ref="M92:M111" si="74">SUM(K92:L92)</f>
        <v>1184</v>
      </c>
      <c r="N92" s="10">
        <v>971</v>
      </c>
      <c r="O92" s="10">
        <v>101</v>
      </c>
      <c r="P92" s="10">
        <f t="shared" ref="P92:P111" si="75">SUM(N92:O92)</f>
        <v>1072</v>
      </c>
      <c r="Q92" s="10">
        <v>1346</v>
      </c>
      <c r="R92" s="10">
        <v>124</v>
      </c>
      <c r="S92" s="10">
        <f t="shared" ref="S92:S111" si="76">SUM(Q92:R92)</f>
        <v>1470</v>
      </c>
      <c r="T92" s="10">
        <v>1331</v>
      </c>
      <c r="U92" s="10">
        <v>157</v>
      </c>
      <c r="V92" s="19">
        <f t="shared" si="51"/>
        <v>1488</v>
      </c>
      <c r="W92" s="10">
        <v>1305</v>
      </c>
      <c r="X92" s="10">
        <v>216</v>
      </c>
      <c r="Y92" s="23">
        <f t="shared" ref="Y92:Y111" si="77">+X92+W92</f>
        <v>1521</v>
      </c>
    </row>
    <row r="93" spans="1:25" x14ac:dyDescent="0.2">
      <c r="A93" s="9" t="s">
        <v>79</v>
      </c>
      <c r="B93" s="10">
        <v>553</v>
      </c>
      <c r="C93" s="10">
        <v>862</v>
      </c>
      <c r="D93" s="10">
        <f t="shared" si="72"/>
        <v>1415</v>
      </c>
      <c r="E93" s="10">
        <v>1157</v>
      </c>
      <c r="F93" s="10">
        <v>839</v>
      </c>
      <c r="G93" s="10">
        <f t="shared" si="73"/>
        <v>1996</v>
      </c>
      <c r="H93" s="10">
        <v>860</v>
      </c>
      <c r="I93" s="10">
        <v>764</v>
      </c>
      <c r="J93" s="10">
        <f t="shared" si="71"/>
        <v>1624</v>
      </c>
      <c r="K93" s="10">
        <v>581</v>
      </c>
      <c r="L93" s="10">
        <v>517</v>
      </c>
      <c r="M93" s="10">
        <f t="shared" si="74"/>
        <v>1098</v>
      </c>
      <c r="N93" s="10">
        <v>227</v>
      </c>
      <c r="O93" s="10">
        <v>151</v>
      </c>
      <c r="P93" s="10">
        <f t="shared" si="75"/>
        <v>378</v>
      </c>
      <c r="Q93" s="10">
        <v>266</v>
      </c>
      <c r="R93" s="10">
        <v>175</v>
      </c>
      <c r="S93" s="10">
        <f t="shared" si="76"/>
        <v>441</v>
      </c>
      <c r="T93" s="10">
        <v>378</v>
      </c>
      <c r="U93" s="10">
        <v>343</v>
      </c>
      <c r="V93" s="19">
        <f t="shared" si="51"/>
        <v>721</v>
      </c>
      <c r="W93" s="10">
        <v>457</v>
      </c>
      <c r="X93" s="10">
        <v>649</v>
      </c>
      <c r="Y93" s="23">
        <f t="shared" si="77"/>
        <v>1106</v>
      </c>
    </row>
    <row r="94" spans="1:25" x14ac:dyDescent="0.2">
      <c r="A94" s="9" t="s">
        <v>80</v>
      </c>
      <c r="B94" s="10">
        <v>87</v>
      </c>
      <c r="C94" s="10">
        <v>25</v>
      </c>
      <c r="D94" s="10">
        <f t="shared" si="72"/>
        <v>112</v>
      </c>
      <c r="E94" s="10">
        <v>109</v>
      </c>
      <c r="F94" s="10">
        <v>33</v>
      </c>
      <c r="G94" s="10">
        <f t="shared" si="73"/>
        <v>142</v>
      </c>
      <c r="H94" s="10">
        <v>107</v>
      </c>
      <c r="I94" s="10">
        <v>74</v>
      </c>
      <c r="J94" s="10">
        <f t="shared" si="71"/>
        <v>181</v>
      </c>
      <c r="K94" s="10">
        <v>183</v>
      </c>
      <c r="L94" s="10">
        <v>217</v>
      </c>
      <c r="M94" s="10">
        <f t="shared" si="74"/>
        <v>400</v>
      </c>
      <c r="N94" s="10">
        <v>228</v>
      </c>
      <c r="O94" s="10">
        <v>143</v>
      </c>
      <c r="P94" s="10">
        <f t="shared" si="75"/>
        <v>371</v>
      </c>
      <c r="Q94" s="10">
        <v>261</v>
      </c>
      <c r="R94" s="10">
        <v>156</v>
      </c>
      <c r="S94" s="10">
        <f t="shared" si="76"/>
        <v>417</v>
      </c>
      <c r="T94" s="10">
        <v>371</v>
      </c>
      <c r="U94" s="10">
        <v>247</v>
      </c>
      <c r="V94" s="19">
        <f t="shared" si="51"/>
        <v>618</v>
      </c>
      <c r="W94" s="10">
        <v>450</v>
      </c>
      <c r="X94" s="10">
        <v>308</v>
      </c>
      <c r="Y94" s="23">
        <f t="shared" si="77"/>
        <v>758</v>
      </c>
    </row>
    <row r="95" spans="1:25" x14ac:dyDescent="0.2">
      <c r="A95" s="9" t="s">
        <v>81</v>
      </c>
      <c r="B95" s="10">
        <v>11</v>
      </c>
      <c r="C95" s="10">
        <v>2</v>
      </c>
      <c r="D95" s="10">
        <f t="shared" si="72"/>
        <v>13</v>
      </c>
      <c r="E95" s="10">
        <v>12</v>
      </c>
      <c r="F95" s="10">
        <v>2</v>
      </c>
      <c r="G95" s="10">
        <f t="shared" si="73"/>
        <v>14</v>
      </c>
      <c r="H95" s="10">
        <v>7</v>
      </c>
      <c r="I95" s="10">
        <v>2</v>
      </c>
      <c r="J95" s="10">
        <f t="shared" si="71"/>
        <v>9</v>
      </c>
      <c r="K95" s="10">
        <v>7</v>
      </c>
      <c r="L95" s="10">
        <v>8</v>
      </c>
      <c r="M95" s="10">
        <f t="shared" si="74"/>
        <v>15</v>
      </c>
      <c r="N95" s="10">
        <v>26</v>
      </c>
      <c r="O95" s="10">
        <v>13</v>
      </c>
      <c r="P95" s="10">
        <f t="shared" si="75"/>
        <v>39</v>
      </c>
      <c r="Q95" s="10">
        <v>20</v>
      </c>
      <c r="R95" s="10">
        <v>6</v>
      </c>
      <c r="S95" s="10">
        <f t="shared" si="76"/>
        <v>26</v>
      </c>
      <c r="T95" s="10">
        <v>14</v>
      </c>
      <c r="U95" s="10">
        <v>8</v>
      </c>
      <c r="V95" s="19">
        <f t="shared" si="51"/>
        <v>22</v>
      </c>
      <c r="W95" s="10">
        <v>12</v>
      </c>
      <c r="X95" s="10">
        <v>10</v>
      </c>
      <c r="Y95" s="23">
        <f t="shared" si="77"/>
        <v>22</v>
      </c>
    </row>
    <row r="96" spans="1:25" x14ac:dyDescent="0.2">
      <c r="A96" s="9" t="s">
        <v>82</v>
      </c>
      <c r="B96" s="10">
        <v>263</v>
      </c>
      <c r="C96" s="10">
        <v>275</v>
      </c>
      <c r="D96" s="10">
        <f t="shared" si="72"/>
        <v>538</v>
      </c>
      <c r="E96" s="10">
        <v>370</v>
      </c>
      <c r="F96" s="10">
        <v>274</v>
      </c>
      <c r="G96" s="10">
        <f t="shared" si="73"/>
        <v>644</v>
      </c>
      <c r="H96" s="10">
        <v>328</v>
      </c>
      <c r="I96" s="10">
        <v>396</v>
      </c>
      <c r="J96" s="10">
        <f t="shared" si="71"/>
        <v>724</v>
      </c>
      <c r="K96" s="10">
        <v>466</v>
      </c>
      <c r="L96" s="10">
        <v>424</v>
      </c>
      <c r="M96" s="10">
        <f t="shared" si="74"/>
        <v>890</v>
      </c>
      <c r="N96" s="10">
        <v>37</v>
      </c>
      <c r="O96" s="10">
        <v>70</v>
      </c>
      <c r="P96" s="10">
        <f t="shared" si="75"/>
        <v>107</v>
      </c>
      <c r="Q96" s="10">
        <v>90</v>
      </c>
      <c r="R96" s="10">
        <v>84</v>
      </c>
      <c r="S96" s="10">
        <f t="shared" si="76"/>
        <v>174</v>
      </c>
      <c r="T96" s="10">
        <v>54</v>
      </c>
      <c r="U96" s="10">
        <v>86</v>
      </c>
      <c r="V96" s="19">
        <f t="shared" si="51"/>
        <v>140</v>
      </c>
      <c r="W96" s="10">
        <v>65</v>
      </c>
      <c r="X96" s="10">
        <v>113</v>
      </c>
      <c r="Y96" s="23">
        <f t="shared" si="77"/>
        <v>178</v>
      </c>
    </row>
    <row r="97" spans="1:25" x14ac:dyDescent="0.2">
      <c r="A97" s="9" t="s">
        <v>83</v>
      </c>
      <c r="B97" s="10">
        <v>118</v>
      </c>
      <c r="C97" s="10">
        <v>86</v>
      </c>
      <c r="D97" s="10">
        <f t="shared" si="72"/>
        <v>204</v>
      </c>
      <c r="E97" s="10">
        <v>124</v>
      </c>
      <c r="F97" s="10">
        <v>82</v>
      </c>
      <c r="G97" s="10">
        <f t="shared" si="73"/>
        <v>206</v>
      </c>
      <c r="H97" s="10">
        <v>128</v>
      </c>
      <c r="I97" s="10">
        <v>57</v>
      </c>
      <c r="J97" s="10">
        <f t="shared" si="71"/>
        <v>185</v>
      </c>
      <c r="K97" s="10">
        <v>123</v>
      </c>
      <c r="L97" s="10">
        <v>56</v>
      </c>
      <c r="M97" s="10">
        <f t="shared" si="74"/>
        <v>179</v>
      </c>
      <c r="N97" s="10">
        <v>109</v>
      </c>
      <c r="O97" s="10">
        <v>68</v>
      </c>
      <c r="P97" s="10">
        <f t="shared" si="75"/>
        <v>177</v>
      </c>
      <c r="Q97" s="10">
        <v>84</v>
      </c>
      <c r="R97" s="10">
        <v>65</v>
      </c>
      <c r="S97" s="10">
        <f t="shared" si="76"/>
        <v>149</v>
      </c>
      <c r="T97" s="10">
        <v>88</v>
      </c>
      <c r="U97" s="10">
        <v>63</v>
      </c>
      <c r="V97" s="19">
        <f t="shared" si="51"/>
        <v>151</v>
      </c>
      <c r="W97" s="10">
        <v>95</v>
      </c>
      <c r="X97" s="10">
        <v>74</v>
      </c>
      <c r="Y97" s="23">
        <f t="shared" si="77"/>
        <v>169</v>
      </c>
    </row>
    <row r="98" spans="1:25" x14ac:dyDescent="0.2">
      <c r="A98" s="9" t="s">
        <v>84</v>
      </c>
      <c r="B98" s="10">
        <v>27</v>
      </c>
      <c r="C98" s="10">
        <v>0</v>
      </c>
      <c r="D98" s="10">
        <f t="shared" si="72"/>
        <v>27</v>
      </c>
      <c r="E98" s="10">
        <v>31</v>
      </c>
      <c r="F98" s="10">
        <v>1</v>
      </c>
      <c r="G98" s="10">
        <f t="shared" si="73"/>
        <v>32</v>
      </c>
      <c r="H98" s="10">
        <v>115</v>
      </c>
      <c r="I98" s="10">
        <v>109</v>
      </c>
      <c r="J98" s="10">
        <f t="shared" si="71"/>
        <v>224</v>
      </c>
      <c r="K98" s="10">
        <v>209</v>
      </c>
      <c r="L98" s="10">
        <v>327</v>
      </c>
      <c r="M98" s="10">
        <f t="shared" si="74"/>
        <v>536</v>
      </c>
      <c r="N98" s="10">
        <v>34</v>
      </c>
      <c r="O98" s="10">
        <v>5</v>
      </c>
      <c r="P98" s="10">
        <f t="shared" si="75"/>
        <v>39</v>
      </c>
      <c r="Q98" s="10">
        <v>43</v>
      </c>
      <c r="R98" s="10">
        <v>5</v>
      </c>
      <c r="S98" s="10">
        <f t="shared" si="76"/>
        <v>48</v>
      </c>
      <c r="T98" s="10">
        <v>45</v>
      </c>
      <c r="U98" s="10">
        <v>6</v>
      </c>
      <c r="V98" s="19">
        <f t="shared" si="51"/>
        <v>51</v>
      </c>
      <c r="W98" s="10">
        <v>34</v>
      </c>
      <c r="X98" s="10">
        <v>7</v>
      </c>
      <c r="Y98" s="23">
        <f t="shared" si="77"/>
        <v>41</v>
      </c>
    </row>
    <row r="99" spans="1:25" x14ac:dyDescent="0.2">
      <c r="A99" s="9" t="s">
        <v>85</v>
      </c>
      <c r="B99" s="10">
        <v>4305</v>
      </c>
      <c r="C99" s="10">
        <v>8698</v>
      </c>
      <c r="D99" s="10">
        <f t="shared" si="72"/>
        <v>13003</v>
      </c>
      <c r="E99" s="10">
        <v>4026</v>
      </c>
      <c r="F99" s="10">
        <v>9304</v>
      </c>
      <c r="G99" s="10">
        <f t="shared" si="73"/>
        <v>13330</v>
      </c>
      <c r="H99" s="10">
        <v>4630</v>
      </c>
      <c r="I99" s="10">
        <v>10422</v>
      </c>
      <c r="J99" s="10">
        <f t="shared" si="71"/>
        <v>15052</v>
      </c>
      <c r="K99" s="10">
        <v>4560</v>
      </c>
      <c r="L99" s="10">
        <v>10592</v>
      </c>
      <c r="M99" s="10">
        <f t="shared" si="74"/>
        <v>15152</v>
      </c>
      <c r="N99" s="10">
        <v>7083</v>
      </c>
      <c r="O99" s="10">
        <v>11598</v>
      </c>
      <c r="P99" s="10">
        <f t="shared" si="75"/>
        <v>18681</v>
      </c>
      <c r="Q99" s="10">
        <v>6642</v>
      </c>
      <c r="R99" s="10">
        <v>13550</v>
      </c>
      <c r="S99" s="10">
        <f t="shared" si="76"/>
        <v>20192</v>
      </c>
      <c r="T99" s="10">
        <v>6251</v>
      </c>
      <c r="U99" s="10">
        <v>13755</v>
      </c>
      <c r="V99" s="19">
        <f t="shared" si="51"/>
        <v>20006</v>
      </c>
      <c r="W99" s="10">
        <v>6208</v>
      </c>
      <c r="X99" s="10">
        <v>14365</v>
      </c>
      <c r="Y99" s="23">
        <f t="shared" si="77"/>
        <v>20573</v>
      </c>
    </row>
    <row r="100" spans="1:25" x14ac:dyDescent="0.2">
      <c r="A100" s="9" t="s">
        <v>86</v>
      </c>
      <c r="B100" s="10">
        <v>468</v>
      </c>
      <c r="C100" s="10">
        <v>499</v>
      </c>
      <c r="D100" s="10">
        <f t="shared" si="72"/>
        <v>967</v>
      </c>
      <c r="E100" s="10">
        <v>478</v>
      </c>
      <c r="F100" s="10">
        <v>499</v>
      </c>
      <c r="G100" s="10">
        <f t="shared" si="73"/>
        <v>977</v>
      </c>
      <c r="H100" s="10">
        <v>377</v>
      </c>
      <c r="I100" s="10">
        <v>437</v>
      </c>
      <c r="J100" s="10">
        <f t="shared" si="71"/>
        <v>814</v>
      </c>
      <c r="K100" s="10">
        <v>427</v>
      </c>
      <c r="L100" s="10">
        <v>443</v>
      </c>
      <c r="M100" s="10">
        <f t="shared" si="74"/>
        <v>870</v>
      </c>
      <c r="N100" s="10">
        <v>493</v>
      </c>
      <c r="O100" s="10">
        <v>602</v>
      </c>
      <c r="P100" s="10">
        <f t="shared" si="75"/>
        <v>1095</v>
      </c>
      <c r="Q100" s="10">
        <v>566</v>
      </c>
      <c r="R100" s="10">
        <v>833</v>
      </c>
      <c r="S100" s="10">
        <f t="shared" si="76"/>
        <v>1399</v>
      </c>
      <c r="T100" s="10">
        <v>478</v>
      </c>
      <c r="U100" s="10">
        <v>878</v>
      </c>
      <c r="V100" s="19">
        <f t="shared" si="51"/>
        <v>1356</v>
      </c>
      <c r="W100" s="10">
        <v>451</v>
      </c>
      <c r="X100" s="10">
        <v>805</v>
      </c>
      <c r="Y100" s="23">
        <f t="shared" si="77"/>
        <v>1256</v>
      </c>
    </row>
    <row r="101" spans="1:25" x14ac:dyDescent="0.2">
      <c r="A101" s="9" t="s">
        <v>87</v>
      </c>
      <c r="B101" s="10">
        <v>127</v>
      </c>
      <c r="C101" s="10">
        <v>17</v>
      </c>
      <c r="D101" s="10">
        <f t="shared" si="72"/>
        <v>144</v>
      </c>
      <c r="E101" s="10">
        <v>139</v>
      </c>
      <c r="F101" s="10">
        <v>15</v>
      </c>
      <c r="G101" s="10">
        <f t="shared" si="73"/>
        <v>154</v>
      </c>
      <c r="H101" s="10">
        <v>147</v>
      </c>
      <c r="I101" s="10">
        <v>31</v>
      </c>
      <c r="J101" s="10">
        <f t="shared" si="71"/>
        <v>178</v>
      </c>
      <c r="K101" s="10">
        <v>153</v>
      </c>
      <c r="L101" s="10">
        <v>41</v>
      </c>
      <c r="M101" s="10">
        <f t="shared" si="74"/>
        <v>194</v>
      </c>
      <c r="N101" s="10">
        <v>178</v>
      </c>
      <c r="O101" s="10">
        <v>42</v>
      </c>
      <c r="P101" s="10">
        <f t="shared" si="75"/>
        <v>220</v>
      </c>
      <c r="Q101" s="10">
        <v>269</v>
      </c>
      <c r="R101" s="10">
        <v>60</v>
      </c>
      <c r="S101" s="10">
        <f t="shared" si="76"/>
        <v>329</v>
      </c>
      <c r="T101" s="10">
        <v>430</v>
      </c>
      <c r="U101" s="10">
        <v>77</v>
      </c>
      <c r="V101" s="19">
        <f t="shared" si="51"/>
        <v>507</v>
      </c>
      <c r="W101" s="10">
        <v>384</v>
      </c>
      <c r="X101" s="10">
        <v>93</v>
      </c>
      <c r="Y101" s="23">
        <f t="shared" si="77"/>
        <v>477</v>
      </c>
    </row>
    <row r="102" spans="1:25" x14ac:dyDescent="0.2">
      <c r="A102" s="9" t="s">
        <v>88</v>
      </c>
      <c r="B102" s="10">
        <v>47</v>
      </c>
      <c r="C102" s="10">
        <v>25</v>
      </c>
      <c r="D102" s="10">
        <f t="shared" si="72"/>
        <v>72</v>
      </c>
      <c r="E102" s="10">
        <v>4</v>
      </c>
      <c r="F102" s="10">
        <v>2</v>
      </c>
      <c r="G102" s="10">
        <f t="shared" si="73"/>
        <v>6</v>
      </c>
      <c r="H102" s="10">
        <v>24</v>
      </c>
      <c r="I102" s="10">
        <v>19</v>
      </c>
      <c r="J102" s="10">
        <f t="shared" si="71"/>
        <v>43</v>
      </c>
      <c r="K102" s="10">
        <v>8</v>
      </c>
      <c r="L102" s="10">
        <v>3</v>
      </c>
      <c r="M102" s="10">
        <f t="shared" si="74"/>
        <v>11</v>
      </c>
      <c r="N102" s="10">
        <v>71</v>
      </c>
      <c r="O102" s="10">
        <v>50</v>
      </c>
      <c r="P102" s="10">
        <f t="shared" si="75"/>
        <v>121</v>
      </c>
      <c r="Q102" s="10">
        <v>9</v>
      </c>
      <c r="R102" s="10">
        <v>3</v>
      </c>
      <c r="S102" s="10">
        <f t="shared" si="76"/>
        <v>12</v>
      </c>
      <c r="T102" s="10">
        <v>248</v>
      </c>
      <c r="U102" s="10">
        <v>195</v>
      </c>
      <c r="V102" s="19">
        <f t="shared" si="51"/>
        <v>443</v>
      </c>
      <c r="W102" s="10">
        <v>63</v>
      </c>
      <c r="X102" s="10">
        <v>37</v>
      </c>
      <c r="Y102" s="23">
        <f t="shared" si="77"/>
        <v>100</v>
      </c>
    </row>
    <row r="103" spans="1:25" x14ac:dyDescent="0.2">
      <c r="A103" s="9" t="s">
        <v>105</v>
      </c>
      <c r="B103" s="10" t="s">
        <v>110</v>
      </c>
      <c r="C103" s="10" t="s">
        <v>110</v>
      </c>
      <c r="D103" s="10" t="s">
        <v>110</v>
      </c>
      <c r="E103" s="10" t="s">
        <v>110</v>
      </c>
      <c r="F103" s="10" t="s">
        <v>110</v>
      </c>
      <c r="G103" s="10" t="s">
        <v>110</v>
      </c>
      <c r="H103" s="10" t="s">
        <v>110</v>
      </c>
      <c r="I103" s="10" t="s">
        <v>110</v>
      </c>
      <c r="J103" s="10" t="s">
        <v>110</v>
      </c>
      <c r="K103" s="10" t="s">
        <v>110</v>
      </c>
      <c r="L103" s="10" t="s">
        <v>110</v>
      </c>
      <c r="M103" s="10" t="s">
        <v>110</v>
      </c>
      <c r="N103" s="10" t="s">
        <v>110</v>
      </c>
      <c r="O103" s="10" t="s">
        <v>110</v>
      </c>
      <c r="P103" s="10" t="s">
        <v>110</v>
      </c>
      <c r="Q103" s="10" t="s">
        <v>110</v>
      </c>
      <c r="R103" s="10" t="s">
        <v>110</v>
      </c>
      <c r="S103" s="10">
        <f>SUM(Q103:R103)</f>
        <v>0</v>
      </c>
      <c r="T103" s="10">
        <v>12</v>
      </c>
      <c r="U103" s="10">
        <v>4</v>
      </c>
      <c r="V103" s="19">
        <f>SUM(T103:U103)</f>
        <v>16</v>
      </c>
      <c r="W103" s="10">
        <v>13</v>
      </c>
      <c r="X103" s="10">
        <v>1</v>
      </c>
      <c r="Y103" s="23">
        <f t="shared" si="77"/>
        <v>14</v>
      </c>
    </row>
    <row r="104" spans="1:25" x14ac:dyDescent="0.2">
      <c r="A104" s="9" t="s">
        <v>89</v>
      </c>
      <c r="B104" s="10">
        <v>0</v>
      </c>
      <c r="C104" s="10">
        <v>0</v>
      </c>
      <c r="D104" s="10">
        <f t="shared" si="72"/>
        <v>0</v>
      </c>
      <c r="E104" s="10">
        <v>0</v>
      </c>
      <c r="F104" s="10">
        <v>0</v>
      </c>
      <c r="G104" s="10">
        <f t="shared" si="73"/>
        <v>0</v>
      </c>
      <c r="H104" s="10">
        <v>0</v>
      </c>
      <c r="I104" s="10">
        <v>0</v>
      </c>
      <c r="J104" s="10">
        <f t="shared" si="71"/>
        <v>0</v>
      </c>
      <c r="K104" s="10">
        <v>0</v>
      </c>
      <c r="L104" s="10">
        <v>0</v>
      </c>
      <c r="M104" s="10">
        <f t="shared" si="74"/>
        <v>0</v>
      </c>
      <c r="N104" s="10">
        <v>480</v>
      </c>
      <c r="O104" s="10">
        <v>587</v>
      </c>
      <c r="P104" s="10">
        <f t="shared" si="75"/>
        <v>1067</v>
      </c>
      <c r="Q104" s="10">
        <v>481</v>
      </c>
      <c r="R104" s="10">
        <v>670</v>
      </c>
      <c r="S104" s="10">
        <f t="shared" si="76"/>
        <v>1151</v>
      </c>
      <c r="T104" s="10">
        <v>461</v>
      </c>
      <c r="U104" s="10">
        <v>752</v>
      </c>
      <c r="V104" s="19">
        <f t="shared" si="51"/>
        <v>1213</v>
      </c>
      <c r="W104" s="10">
        <v>480</v>
      </c>
      <c r="X104" s="10">
        <v>817</v>
      </c>
      <c r="Y104" s="23">
        <f t="shared" si="77"/>
        <v>1297</v>
      </c>
    </row>
    <row r="105" spans="1:25" x14ac:dyDescent="0.2">
      <c r="A105" s="9" t="s">
        <v>90</v>
      </c>
      <c r="B105" s="10">
        <v>0</v>
      </c>
      <c r="C105" s="10">
        <v>0</v>
      </c>
      <c r="D105" s="10">
        <f t="shared" si="72"/>
        <v>0</v>
      </c>
      <c r="E105" s="10">
        <v>0</v>
      </c>
      <c r="F105" s="10">
        <v>0</v>
      </c>
      <c r="G105" s="10">
        <f t="shared" si="73"/>
        <v>0</v>
      </c>
      <c r="H105" s="10">
        <v>0</v>
      </c>
      <c r="I105" s="10">
        <v>0</v>
      </c>
      <c r="J105" s="10">
        <f t="shared" si="71"/>
        <v>0</v>
      </c>
      <c r="K105" s="10">
        <v>0</v>
      </c>
      <c r="L105" s="10">
        <v>0</v>
      </c>
      <c r="M105" s="10">
        <f t="shared" si="74"/>
        <v>0</v>
      </c>
      <c r="N105" s="10">
        <v>0</v>
      </c>
      <c r="O105" s="10">
        <v>0</v>
      </c>
      <c r="P105" s="10">
        <f t="shared" si="75"/>
        <v>0</v>
      </c>
      <c r="Q105" s="10">
        <v>154</v>
      </c>
      <c r="R105" s="10">
        <v>82</v>
      </c>
      <c r="S105" s="10">
        <f t="shared" si="76"/>
        <v>236</v>
      </c>
      <c r="T105" s="10">
        <v>323</v>
      </c>
      <c r="U105" s="10">
        <v>52</v>
      </c>
      <c r="V105" s="19">
        <f t="shared" si="51"/>
        <v>375</v>
      </c>
      <c r="W105" s="10">
        <v>228</v>
      </c>
      <c r="X105" s="10">
        <v>31</v>
      </c>
      <c r="Y105" s="23">
        <f t="shared" si="77"/>
        <v>259</v>
      </c>
    </row>
    <row r="106" spans="1:25" x14ac:dyDescent="0.2">
      <c r="A106" s="9" t="s">
        <v>91</v>
      </c>
      <c r="B106" s="10">
        <v>0</v>
      </c>
      <c r="C106" s="10">
        <v>0</v>
      </c>
      <c r="D106" s="10">
        <f t="shared" si="72"/>
        <v>0</v>
      </c>
      <c r="E106" s="10">
        <v>0</v>
      </c>
      <c r="F106" s="10">
        <v>0</v>
      </c>
      <c r="G106" s="10">
        <f t="shared" si="73"/>
        <v>0</v>
      </c>
      <c r="H106" s="10">
        <v>0</v>
      </c>
      <c r="I106" s="10">
        <v>0</v>
      </c>
      <c r="J106" s="10">
        <f t="shared" si="71"/>
        <v>0</v>
      </c>
      <c r="K106" s="10">
        <v>0</v>
      </c>
      <c r="L106" s="10">
        <v>0</v>
      </c>
      <c r="M106" s="10">
        <f t="shared" si="74"/>
        <v>0</v>
      </c>
      <c r="N106" s="10">
        <v>42</v>
      </c>
      <c r="O106" s="10">
        <v>0</v>
      </c>
      <c r="P106" s="10">
        <f t="shared" si="75"/>
        <v>42</v>
      </c>
      <c r="Q106" s="10">
        <v>17</v>
      </c>
      <c r="R106" s="10">
        <v>13</v>
      </c>
      <c r="S106" s="10">
        <f t="shared" si="76"/>
        <v>30</v>
      </c>
      <c r="T106" s="10">
        <v>42</v>
      </c>
      <c r="U106" s="10">
        <v>0</v>
      </c>
      <c r="V106" s="19">
        <f t="shared" si="51"/>
        <v>42</v>
      </c>
      <c r="W106" s="10">
        <v>16</v>
      </c>
      <c r="X106" s="10">
        <v>18</v>
      </c>
      <c r="Y106" s="23">
        <f t="shared" si="77"/>
        <v>34</v>
      </c>
    </row>
    <row r="107" spans="1:25" x14ac:dyDescent="0.2">
      <c r="A107" s="9" t="s">
        <v>92</v>
      </c>
      <c r="B107" s="10">
        <v>166</v>
      </c>
      <c r="C107" s="10">
        <v>242</v>
      </c>
      <c r="D107" s="10">
        <f t="shared" si="72"/>
        <v>408</v>
      </c>
      <c r="E107" s="10">
        <v>171</v>
      </c>
      <c r="F107" s="10">
        <v>244</v>
      </c>
      <c r="G107" s="10">
        <f t="shared" si="73"/>
        <v>415</v>
      </c>
      <c r="H107" s="10">
        <v>173</v>
      </c>
      <c r="I107" s="10">
        <v>236</v>
      </c>
      <c r="J107" s="10">
        <f t="shared" si="71"/>
        <v>409</v>
      </c>
      <c r="K107" s="10">
        <v>195</v>
      </c>
      <c r="L107" s="10">
        <v>244</v>
      </c>
      <c r="M107" s="10">
        <f t="shared" si="74"/>
        <v>439</v>
      </c>
      <c r="N107" s="10">
        <v>184</v>
      </c>
      <c r="O107" s="10">
        <v>245</v>
      </c>
      <c r="P107" s="10">
        <f t="shared" si="75"/>
        <v>429</v>
      </c>
      <c r="Q107" s="10">
        <v>232</v>
      </c>
      <c r="R107" s="10">
        <v>262</v>
      </c>
      <c r="S107" s="10">
        <f t="shared" si="76"/>
        <v>494</v>
      </c>
      <c r="T107" s="10">
        <v>213</v>
      </c>
      <c r="U107" s="10">
        <v>272</v>
      </c>
      <c r="V107" s="19">
        <f t="shared" si="51"/>
        <v>485</v>
      </c>
      <c r="W107" s="10">
        <v>219</v>
      </c>
      <c r="X107" s="10">
        <v>268</v>
      </c>
      <c r="Y107" s="23">
        <f t="shared" si="77"/>
        <v>487</v>
      </c>
    </row>
    <row r="108" spans="1:25" x14ac:dyDescent="0.2">
      <c r="A108" s="9" t="s">
        <v>93</v>
      </c>
      <c r="B108" s="10">
        <v>4320</v>
      </c>
      <c r="C108" s="10">
        <v>6752</v>
      </c>
      <c r="D108" s="10">
        <f t="shared" si="72"/>
        <v>11072</v>
      </c>
      <c r="E108" s="10">
        <v>4704</v>
      </c>
      <c r="F108" s="10">
        <v>6875</v>
      </c>
      <c r="G108" s="10">
        <f t="shared" si="73"/>
        <v>11579</v>
      </c>
      <c r="H108" s="10">
        <v>4725</v>
      </c>
      <c r="I108" s="10">
        <v>7670</v>
      </c>
      <c r="J108" s="10">
        <f t="shared" si="71"/>
        <v>12395</v>
      </c>
      <c r="K108" s="10">
        <v>4558</v>
      </c>
      <c r="L108" s="10">
        <v>7507</v>
      </c>
      <c r="M108" s="10">
        <f t="shared" si="74"/>
        <v>12065</v>
      </c>
      <c r="N108" s="10">
        <v>4885</v>
      </c>
      <c r="O108" s="10">
        <v>7027</v>
      </c>
      <c r="P108" s="10">
        <f t="shared" si="75"/>
        <v>11912</v>
      </c>
      <c r="Q108" s="10">
        <v>4097</v>
      </c>
      <c r="R108" s="10">
        <v>7426</v>
      </c>
      <c r="S108" s="10">
        <f t="shared" si="76"/>
        <v>11523</v>
      </c>
      <c r="T108" s="10">
        <v>4153</v>
      </c>
      <c r="U108" s="10">
        <v>8041</v>
      </c>
      <c r="V108" s="19">
        <f t="shared" si="51"/>
        <v>12194</v>
      </c>
      <c r="W108" s="10">
        <v>4049</v>
      </c>
      <c r="X108" s="10">
        <v>8135</v>
      </c>
      <c r="Y108" s="23">
        <f t="shared" si="77"/>
        <v>12184</v>
      </c>
    </row>
    <row r="109" spans="1:25" x14ac:dyDescent="0.2">
      <c r="A109" s="9" t="s">
        <v>94</v>
      </c>
      <c r="B109" s="10">
        <v>140</v>
      </c>
      <c r="C109" s="10">
        <v>159</v>
      </c>
      <c r="D109" s="10">
        <f t="shared" si="72"/>
        <v>299</v>
      </c>
      <c r="E109" s="10">
        <v>139</v>
      </c>
      <c r="F109" s="10">
        <v>176</v>
      </c>
      <c r="G109" s="10">
        <f t="shared" si="73"/>
        <v>315</v>
      </c>
      <c r="H109" s="10">
        <v>172</v>
      </c>
      <c r="I109" s="10">
        <v>489</v>
      </c>
      <c r="J109" s="10">
        <f t="shared" si="71"/>
        <v>661</v>
      </c>
      <c r="K109" s="10">
        <v>337</v>
      </c>
      <c r="L109" s="10">
        <v>202</v>
      </c>
      <c r="M109" s="10">
        <f t="shared" si="74"/>
        <v>539</v>
      </c>
      <c r="N109" s="10">
        <v>151</v>
      </c>
      <c r="O109" s="10">
        <v>440</v>
      </c>
      <c r="P109" s="10">
        <f t="shared" si="75"/>
        <v>591</v>
      </c>
      <c r="Q109" s="10">
        <v>200</v>
      </c>
      <c r="R109" s="10">
        <v>254</v>
      </c>
      <c r="S109" s="10">
        <f t="shared" si="76"/>
        <v>454</v>
      </c>
      <c r="T109" s="10">
        <v>112</v>
      </c>
      <c r="U109" s="10">
        <v>323</v>
      </c>
      <c r="V109" s="19">
        <f t="shared" si="51"/>
        <v>435</v>
      </c>
      <c r="W109" s="10">
        <v>119</v>
      </c>
      <c r="X109" s="10">
        <v>320</v>
      </c>
      <c r="Y109" s="23">
        <f t="shared" si="77"/>
        <v>439</v>
      </c>
    </row>
    <row r="110" spans="1:25" ht="13.5" customHeight="1" x14ac:dyDescent="0.2">
      <c r="A110" s="9" t="s">
        <v>95</v>
      </c>
      <c r="B110" s="10">
        <v>7</v>
      </c>
      <c r="C110" s="10">
        <v>2</v>
      </c>
      <c r="D110" s="10">
        <f t="shared" si="72"/>
        <v>9</v>
      </c>
      <c r="E110" s="10">
        <v>9</v>
      </c>
      <c r="F110" s="10">
        <v>2</v>
      </c>
      <c r="G110" s="10">
        <f t="shared" si="73"/>
        <v>11</v>
      </c>
      <c r="H110" s="10">
        <v>7</v>
      </c>
      <c r="I110" s="10">
        <v>2</v>
      </c>
      <c r="J110" s="10">
        <f t="shared" si="71"/>
        <v>9</v>
      </c>
      <c r="K110" s="10">
        <v>9</v>
      </c>
      <c r="L110" s="10">
        <v>1</v>
      </c>
      <c r="M110" s="10">
        <f t="shared" si="74"/>
        <v>10</v>
      </c>
      <c r="N110" s="10">
        <v>5</v>
      </c>
      <c r="O110" s="10">
        <v>2</v>
      </c>
      <c r="P110" s="10">
        <f t="shared" si="75"/>
        <v>7</v>
      </c>
      <c r="Q110" s="10">
        <v>8</v>
      </c>
      <c r="R110" s="10">
        <v>3</v>
      </c>
      <c r="S110" s="10">
        <f t="shared" si="76"/>
        <v>11</v>
      </c>
      <c r="T110" s="10">
        <v>30</v>
      </c>
      <c r="U110" s="10">
        <v>8</v>
      </c>
      <c r="V110" s="19">
        <f t="shared" si="51"/>
        <v>38</v>
      </c>
      <c r="W110" s="10">
        <v>74</v>
      </c>
      <c r="X110" s="10">
        <v>12</v>
      </c>
      <c r="Y110" s="23">
        <f t="shared" si="77"/>
        <v>86</v>
      </c>
    </row>
    <row r="111" spans="1:25" ht="15.75" customHeight="1" x14ac:dyDescent="0.2">
      <c r="A111" s="9" t="s">
        <v>96</v>
      </c>
      <c r="B111" s="10">
        <v>10</v>
      </c>
      <c r="C111" s="10">
        <v>2</v>
      </c>
      <c r="D111" s="10">
        <f t="shared" si="72"/>
        <v>12</v>
      </c>
      <c r="E111" s="10">
        <v>180</v>
      </c>
      <c r="F111" s="10">
        <v>20</v>
      </c>
      <c r="G111" s="10">
        <f t="shared" si="73"/>
        <v>200</v>
      </c>
      <c r="H111" s="10">
        <v>283</v>
      </c>
      <c r="I111" s="10">
        <v>6</v>
      </c>
      <c r="J111" s="10">
        <f t="shared" si="71"/>
        <v>289</v>
      </c>
      <c r="K111" s="10">
        <v>277</v>
      </c>
      <c r="L111" s="10">
        <v>18</v>
      </c>
      <c r="M111" s="10">
        <f t="shared" si="74"/>
        <v>295</v>
      </c>
      <c r="N111" s="10">
        <v>107</v>
      </c>
      <c r="O111" s="10">
        <v>2</v>
      </c>
      <c r="P111" s="10">
        <f t="shared" si="75"/>
        <v>109</v>
      </c>
      <c r="Q111" s="10">
        <v>594</v>
      </c>
      <c r="R111" s="10">
        <v>7</v>
      </c>
      <c r="S111" s="10">
        <f t="shared" si="76"/>
        <v>601</v>
      </c>
      <c r="T111" s="10">
        <v>567</v>
      </c>
      <c r="U111" s="10">
        <v>7</v>
      </c>
      <c r="V111" s="19">
        <f t="shared" si="51"/>
        <v>574</v>
      </c>
      <c r="W111" s="10">
        <v>616</v>
      </c>
      <c r="X111" s="10">
        <v>20</v>
      </c>
      <c r="Y111" s="23">
        <f t="shared" si="77"/>
        <v>636</v>
      </c>
    </row>
    <row r="112" spans="1:25" s="1" customFormat="1" x14ac:dyDescent="0.2">
      <c r="A112" s="7" t="s">
        <v>97</v>
      </c>
      <c r="B112" s="6">
        <f>SUM(B113:B115)</f>
        <v>21014</v>
      </c>
      <c r="C112" s="6">
        <f>SUM(C113:C115)</f>
        <v>11479</v>
      </c>
      <c r="D112" s="6">
        <f>SUM(D113:D115)</f>
        <v>32493</v>
      </c>
      <c r="E112" s="6">
        <f t="shared" ref="B112:X112" si="78">SUM(E113:E115)</f>
        <v>22342</v>
      </c>
      <c r="F112" s="6">
        <f t="shared" si="78"/>
        <v>12320</v>
      </c>
      <c r="G112" s="6">
        <f t="shared" si="78"/>
        <v>34662</v>
      </c>
      <c r="H112" s="6">
        <f t="shared" si="78"/>
        <v>22414</v>
      </c>
      <c r="I112" s="6">
        <f t="shared" si="78"/>
        <v>12594</v>
      </c>
      <c r="J112" s="6">
        <f t="shared" si="78"/>
        <v>35008</v>
      </c>
      <c r="K112" s="6">
        <f t="shared" si="78"/>
        <v>21726</v>
      </c>
      <c r="L112" s="6">
        <f t="shared" si="78"/>
        <v>13270</v>
      </c>
      <c r="M112" s="6">
        <f t="shared" si="78"/>
        <v>34996</v>
      </c>
      <c r="N112" s="6">
        <f t="shared" si="78"/>
        <v>23867</v>
      </c>
      <c r="O112" s="6">
        <f t="shared" si="78"/>
        <v>15196</v>
      </c>
      <c r="P112" s="6">
        <f t="shared" si="78"/>
        <v>39063</v>
      </c>
      <c r="Q112" s="6">
        <f t="shared" si="78"/>
        <v>25956</v>
      </c>
      <c r="R112" s="6">
        <f t="shared" si="78"/>
        <v>18038</v>
      </c>
      <c r="S112" s="6">
        <f t="shared" si="78"/>
        <v>43994</v>
      </c>
      <c r="T112" s="6">
        <f t="shared" si="78"/>
        <v>28006</v>
      </c>
      <c r="U112" s="6">
        <f t="shared" si="78"/>
        <v>19708</v>
      </c>
      <c r="V112" s="6">
        <f t="shared" si="78"/>
        <v>47714</v>
      </c>
      <c r="W112" s="6">
        <f t="shared" si="78"/>
        <v>30415</v>
      </c>
      <c r="X112" s="6">
        <f t="shared" si="78"/>
        <v>20667</v>
      </c>
      <c r="Y112" s="25">
        <f>SUM(Y113:Y115)</f>
        <v>51082</v>
      </c>
    </row>
    <row r="113" spans="1:25" x14ac:dyDescent="0.2">
      <c r="A113" s="9" t="s">
        <v>98</v>
      </c>
      <c r="B113" s="10">
        <v>0</v>
      </c>
      <c r="C113" s="10">
        <v>0</v>
      </c>
      <c r="D113" s="10">
        <f>SUM(B113:C113)</f>
        <v>0</v>
      </c>
      <c r="E113" s="10">
        <v>0</v>
      </c>
      <c r="F113" s="10">
        <v>0</v>
      </c>
      <c r="G113" s="10">
        <f>SUM(E113:F113)</f>
        <v>0</v>
      </c>
      <c r="H113" s="10">
        <f>941+321+3098</f>
        <v>4360</v>
      </c>
      <c r="I113" s="10">
        <f>723+188+2120</f>
        <v>3031</v>
      </c>
      <c r="J113" s="10">
        <f>SUM(H113:I113)</f>
        <v>7391</v>
      </c>
      <c r="K113" s="10">
        <f>1059+70+3367</f>
        <v>4496</v>
      </c>
      <c r="L113" s="10">
        <f>2427+50+669</f>
        <v>3146</v>
      </c>
      <c r="M113" s="10">
        <f>SUM(K113:L113)</f>
        <v>7642</v>
      </c>
      <c r="N113" s="10">
        <v>6479</v>
      </c>
      <c r="O113" s="10">
        <v>4867</v>
      </c>
      <c r="P113" s="10">
        <f>SUM(N113:O113)</f>
        <v>11346</v>
      </c>
      <c r="Q113" s="10">
        <f>1078+273+5694</f>
        <v>7045</v>
      </c>
      <c r="R113" s="10">
        <f>1207+199+4661</f>
        <v>6067</v>
      </c>
      <c r="S113" s="10">
        <f>SUM(Q113:R113)</f>
        <v>13112</v>
      </c>
      <c r="T113" s="10">
        <v>8505</v>
      </c>
      <c r="U113" s="10">
        <v>7260</v>
      </c>
      <c r="V113" s="19">
        <f t="shared" si="51"/>
        <v>15765</v>
      </c>
      <c r="W113" s="10">
        <v>10618</v>
      </c>
      <c r="X113" s="10">
        <v>8252</v>
      </c>
      <c r="Y113" s="23">
        <f>SUM(W113:X113)</f>
        <v>18870</v>
      </c>
    </row>
    <row r="114" spans="1:25" x14ac:dyDescent="0.2">
      <c r="A114" s="9" t="s">
        <v>99</v>
      </c>
      <c r="B114" s="13">
        <f>2640+4644+8728+2773</f>
        <v>18785</v>
      </c>
      <c r="C114" s="13">
        <f>3411+1037+972+5660</f>
        <v>11080</v>
      </c>
      <c r="D114" s="13">
        <f t="shared" ref="D114" si="79">SUM(B114:C114)</f>
        <v>29865</v>
      </c>
      <c r="E114" s="13">
        <f>5133+2532+1797+9773</f>
        <v>19235</v>
      </c>
      <c r="F114" s="13">
        <f>3743+1146+776+6159</f>
        <v>11824</v>
      </c>
      <c r="G114" s="13">
        <f t="shared" ref="G114" si="80">SUM(E114:F114)</f>
        <v>31059</v>
      </c>
      <c r="H114" s="13">
        <f>4253+1972+2183+6384</f>
        <v>14792</v>
      </c>
      <c r="I114" s="13">
        <f>3213+819+874+4075</f>
        <v>8981</v>
      </c>
      <c r="J114" s="13">
        <f t="shared" ref="J114" si="81">SUM(H114:I114)</f>
        <v>23773</v>
      </c>
      <c r="K114" s="13">
        <f>4032+1074+1944+6959</f>
        <v>14009</v>
      </c>
      <c r="L114" s="13">
        <f>3295+413+4749+1109</f>
        <v>9566</v>
      </c>
      <c r="M114" s="13">
        <f t="shared" ref="M114" si="82">SUM(K114:L114)</f>
        <v>23575</v>
      </c>
      <c r="N114" s="13">
        <v>14179</v>
      </c>
      <c r="O114" s="13">
        <v>9761</v>
      </c>
      <c r="P114" s="13">
        <f t="shared" ref="P114" si="83">SUM(N114:O114)</f>
        <v>23940</v>
      </c>
      <c r="Q114" s="13">
        <f>4095+1534+7574+1747</f>
        <v>14950</v>
      </c>
      <c r="R114" s="13">
        <f>3767+666+5673+1234</f>
        <v>11340</v>
      </c>
      <c r="S114" s="13">
        <f>SUM(Q114:R114)</f>
        <v>26290</v>
      </c>
      <c r="T114" s="13">
        <v>15462</v>
      </c>
      <c r="U114" s="13">
        <v>11797</v>
      </c>
      <c r="V114" s="19">
        <f t="shared" si="51"/>
        <v>27259</v>
      </c>
      <c r="W114" s="13">
        <v>15398</v>
      </c>
      <c r="X114" s="13">
        <v>11660</v>
      </c>
      <c r="Y114" s="19">
        <f>SUM(W114:X114)</f>
        <v>27058</v>
      </c>
    </row>
    <row r="115" spans="1:25" x14ac:dyDescent="0.2">
      <c r="A115" s="14" t="s">
        <v>100</v>
      </c>
      <c r="B115" s="15">
        <f>573+147+1468+41</f>
        <v>2229</v>
      </c>
      <c r="C115" s="15">
        <f>166+18+60+155</f>
        <v>399</v>
      </c>
      <c r="D115" s="15">
        <f>SUM(B115:C115)</f>
        <v>2628</v>
      </c>
      <c r="E115" s="15">
        <f>629+43+1025+1410</f>
        <v>3107</v>
      </c>
      <c r="F115" s="15">
        <f>163+24+139+170</f>
        <v>496</v>
      </c>
      <c r="G115" s="15">
        <f>SUM(E115:F115)</f>
        <v>3603</v>
      </c>
      <c r="H115" s="15">
        <f>643+43+1021+1555</f>
        <v>3262</v>
      </c>
      <c r="I115" s="15">
        <f>179+26+139+238</f>
        <v>582</v>
      </c>
      <c r="J115" s="15">
        <f>SUM(H115:I115)</f>
        <v>3844</v>
      </c>
      <c r="K115" s="15">
        <f>589+39+1012+1581</f>
        <v>3221</v>
      </c>
      <c r="L115" s="15">
        <f>149+20+135+254</f>
        <v>558</v>
      </c>
      <c r="M115" s="15">
        <f>SUM(K115:L115)</f>
        <v>3779</v>
      </c>
      <c r="N115" s="15">
        <v>3209</v>
      </c>
      <c r="O115" s="15">
        <v>568</v>
      </c>
      <c r="P115" s="15">
        <f>SUM(N115:O115)</f>
        <v>3777</v>
      </c>
      <c r="Q115" s="15">
        <f>600+48+2257+1056</f>
        <v>3961</v>
      </c>
      <c r="R115" s="15">
        <f>170+20+305+136</f>
        <v>631</v>
      </c>
      <c r="S115" s="15">
        <f>SUM(Q115:R115)</f>
        <v>4592</v>
      </c>
      <c r="T115" s="15">
        <v>4039</v>
      </c>
      <c r="U115" s="15">
        <v>651</v>
      </c>
      <c r="V115" s="20">
        <f>SUM(T115:U115)</f>
        <v>4690</v>
      </c>
      <c r="W115" s="15">
        <v>4399</v>
      </c>
      <c r="X115" s="15">
        <v>755</v>
      </c>
      <c r="Y115" s="20">
        <f>SUM(W115:X115)</f>
        <v>5154</v>
      </c>
    </row>
    <row r="116" spans="1:25" ht="12" customHeight="1" x14ac:dyDescent="0.2">
      <c r="A116" s="16" t="s">
        <v>101</v>
      </c>
    </row>
    <row r="117" spans="1:25" ht="12" customHeight="1" x14ac:dyDescent="0.2">
      <c r="A117" s="17" t="s">
        <v>118</v>
      </c>
    </row>
    <row r="118" spans="1:25" ht="12" customHeight="1" x14ac:dyDescent="0.2">
      <c r="A118" s="18" t="s">
        <v>102</v>
      </c>
    </row>
    <row r="119" spans="1:25" ht="12" customHeight="1" x14ac:dyDescent="0.2">
      <c r="A119" s="18" t="s">
        <v>119</v>
      </c>
    </row>
    <row r="120" spans="1:25" x14ac:dyDescent="0.2">
      <c r="A120" s="17" t="s">
        <v>103</v>
      </c>
    </row>
  </sheetData>
  <mergeCells count="9">
    <mergeCell ref="W4:Y4"/>
    <mergeCell ref="T4:V4"/>
    <mergeCell ref="Q4:S4"/>
    <mergeCell ref="A4:A5"/>
    <mergeCell ref="B4:D4"/>
    <mergeCell ref="E4:G4"/>
    <mergeCell ref="H4:J4"/>
    <mergeCell ref="K4:M4"/>
    <mergeCell ref="N4:P4"/>
  </mergeCells>
  <pageMargins left="0.31496062992125984" right="0.15748031496062992" top="0.47244094488188981" bottom="0.39" header="0.31496062992125984" footer="0.31496062992125984"/>
  <pageSetup paperSize="5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3.4-10</vt:lpstr>
      <vt:lpstr>'3.4-10'!Títulos_a_imprimir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2023-12-04T17:10:32Z</dcterms:created>
  <dcterms:modified xsi:type="dcterms:W3CDTF">2025-09-22T18:02:10Z</dcterms:modified>
</cp:coreProperties>
</file>