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mc:AlternateContent xmlns:mc="http://schemas.openxmlformats.org/markup-compatibility/2006">
    <mc:Choice Requires="x15">
      <x15ac:absPath xmlns:x15ac="http://schemas.microsoft.com/office/spreadsheetml/2010/11/ac" url="https://onegobdo-my.sharepoint.com/personal/gabriela_ferreiras_one_gob_do/Documents/ROE/2025/1/14. Presentación de Resultados/7. Para publicar en el portal ONE otto/"/>
    </mc:Choice>
  </mc:AlternateContent>
  <xr:revisionPtr revIDLastSave="851" documentId="11_ED5312C18FE1B88085EE090FD152B7DA8CEA4AA8" xr6:coauthVersionLast="47" xr6:coauthVersionMax="47" xr10:uidLastSave="{7F54B516-D458-4909-816E-579B1903C9C9}"/>
  <bookViews>
    <workbookView xWindow="-120" yWindow="-120" windowWidth="29040" windowHeight="15840" tabRatio="989" firstSheet="9" activeTab="18" xr2:uid="{00000000-000D-0000-FFFF-FFFF00000000}"/>
  </bookViews>
  <sheets>
    <sheet name="ROE.2025-1" sheetId="11" r:id="rId1"/>
    <sheet name="A.1" sheetId="1" r:id="rId2"/>
    <sheet name="A.2" sheetId="2" r:id="rId3"/>
    <sheet name="A.3" sheetId="4" r:id="rId4"/>
    <sheet name="A.4" sheetId="3" r:id="rId5"/>
    <sheet name="A.5" sheetId="7" r:id="rId6"/>
    <sheet name="A.6" sheetId="8" r:id="rId7"/>
    <sheet name="A.7" sheetId="13" r:id="rId8"/>
    <sheet name="A.8" sheetId="15" r:id="rId9"/>
    <sheet name="B.8" sheetId="137" r:id="rId10"/>
    <sheet name="A.9" sheetId="22" r:id="rId11"/>
    <sheet name="A.10" sheetId="25" r:id="rId12"/>
    <sheet name="A.11" sheetId="26" r:id="rId13"/>
    <sheet name="A.12" sheetId="32" r:id="rId14"/>
    <sheet name="A.13" sheetId="37" r:id="rId15"/>
    <sheet name="A.14" sheetId="38" r:id="rId16"/>
    <sheet name="A.15" sheetId="36" r:id="rId17"/>
    <sheet name="A.16" sheetId="39" r:id="rId18"/>
    <sheet name="A.17" sheetId="41" r:id="rId19"/>
    <sheet name="A.18" sheetId="42" r:id="rId20"/>
    <sheet name="A.19" sheetId="43" r:id="rId21"/>
    <sheet name="A.20" sheetId="44" r:id="rId22"/>
    <sheet name="A.21" sheetId="45" r:id="rId23"/>
    <sheet name="A.22" sheetId="47" r:id="rId24"/>
    <sheet name="A.23" sheetId="46" r:id="rId25"/>
    <sheet name="A.24" sheetId="50" r:id="rId26"/>
    <sheet name="A.25" sheetId="53" r:id="rId27"/>
    <sheet name="A.26" sheetId="123" r:id="rId28"/>
    <sheet name="A.27" sheetId="54" r:id="rId29"/>
    <sheet name="A.28" sheetId="55" r:id="rId30"/>
    <sheet name="A.29" sheetId="63" r:id="rId31"/>
    <sheet name="A.30" sheetId="122" r:id="rId32"/>
    <sheet name="A.31" sheetId="64" r:id="rId33"/>
    <sheet name="A.32" sheetId="124" r:id="rId34"/>
    <sheet name="A.33" sheetId="68" r:id="rId35"/>
    <sheet name="A.34" sheetId="125" r:id="rId36"/>
    <sheet name="A.35" sheetId="132" r:id="rId37"/>
    <sheet name="A.36" sheetId="91" r:id="rId38"/>
    <sheet name="A.37" sheetId="127" r:id="rId39"/>
    <sheet name="A.38" sheetId="134" r:id="rId40"/>
    <sheet name="A.39 " sheetId="135" r:id="rId41"/>
  </sheets>
  <definedNames>
    <definedName name="_xlnm._FilterDatabase" localSheetId="11" hidden="1">A.10!$B$5:$D$9</definedName>
    <definedName name="_xlnm._FilterDatabase" localSheetId="12" hidden="1">A.11!$B$5:$D$8</definedName>
    <definedName name="_xlnm._FilterDatabase" localSheetId="13" hidden="1">A.12!$B$5:$D$9</definedName>
    <definedName name="_xlnm._FilterDatabase" localSheetId="16" hidden="1">A.15!$B$4:$D$13</definedName>
    <definedName name="_xlnm._FilterDatabase" localSheetId="17" hidden="1">A.16!$B$4:$D$12</definedName>
    <definedName name="_xlnm._FilterDatabase" localSheetId="18" hidden="1">A.17!$B$4:$D$11</definedName>
    <definedName name="_xlnm._FilterDatabase" localSheetId="19" hidden="1">A.18!$B$5:$D$12</definedName>
    <definedName name="_xlnm._FilterDatabase" localSheetId="20" hidden="1">A.19!$B$4:$D$12</definedName>
    <definedName name="_xlnm._FilterDatabase" localSheetId="21" hidden="1">A.20!$B$5:$D$12</definedName>
    <definedName name="_xlnm._FilterDatabase" localSheetId="23" hidden="1">A.22!$B$7:$D$12</definedName>
    <definedName name="_xlnm._FilterDatabase" localSheetId="24" hidden="1">A.23!$B$5:$D$5</definedName>
    <definedName name="_xlnm._FilterDatabase" localSheetId="25" hidden="1">A.24!#REF!</definedName>
    <definedName name="_xlnm._FilterDatabase" localSheetId="26" hidden="1">A.25!$B$4:$D$13</definedName>
    <definedName name="_xlnm._FilterDatabase" localSheetId="28" hidden="1">A.27!$A$4:$E$4</definedName>
    <definedName name="_xlnm._FilterDatabase" localSheetId="29" hidden="1">A.28!$A$4:$E$4</definedName>
    <definedName name="_xlnm._FilterDatabase" localSheetId="30" hidden="1">A.29!$B$4:$D$10</definedName>
    <definedName name="_xlnm._FilterDatabase" localSheetId="32" hidden="1">A.31!$C$4:$E$9</definedName>
    <definedName name="_xlnm._FilterDatabase" localSheetId="33" hidden="1">A.32!$B$4:$D$12</definedName>
    <definedName name="_xlnm._FilterDatabase" localSheetId="34" hidden="1">A.33!$B$4:$D$8</definedName>
    <definedName name="_xlnm._FilterDatabase" localSheetId="37" hidden="1">A.36!$A$6:$J$13</definedName>
    <definedName name="_xlnm._FilterDatabase" localSheetId="38" hidden="1">A.37!$A$5:$F$13</definedName>
    <definedName name="_xlnm._FilterDatabase" localSheetId="39" hidden="1">A.38!#REF!</definedName>
    <definedName name="_xlnm._FilterDatabase" localSheetId="40" hidden="1">'A.39 '!#REF!</definedName>
    <definedName name="_xlnm._FilterDatabase" localSheetId="8" hidden="1">A.8!$A$5:$I$5</definedName>
    <definedName name="_xlcn.WorksheetConnection_RelativosA2HY3789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 l="1"/>
  <c r="D9" i="8"/>
  <c r="D10" i="8"/>
  <c r="D11" i="8"/>
  <c r="D7" i="8"/>
  <c r="E11" i="8"/>
  <c r="G11" i="8" s="1"/>
  <c r="G10" i="8"/>
  <c r="G9" i="8"/>
  <c r="G8" i="8"/>
  <c r="G7" i="8"/>
  <c r="E15" i="7"/>
  <c r="C15" i="7"/>
  <c r="E11" i="3"/>
  <c r="G11" i="3" s="1"/>
  <c r="G10" i="3"/>
  <c r="G9" i="3"/>
  <c r="G8" i="3"/>
  <c r="G7" i="3"/>
  <c r="F10" i="4"/>
  <c r="E10" i="4"/>
  <c r="G10" i="4" s="1"/>
  <c r="G9" i="4"/>
  <c r="G8" i="4"/>
  <c r="G7" i="4"/>
  <c r="E14" i="2"/>
  <c r="G14" i="2" s="1"/>
  <c r="G13" i="2"/>
  <c r="G12" i="2"/>
  <c r="G11" i="2"/>
  <c r="G10" i="2"/>
  <c r="G9" i="2"/>
  <c r="G8" i="2"/>
  <c r="F9" i="1"/>
  <c r="E9" i="1"/>
  <c r="G9" i="1" s="1"/>
  <c r="G8" i="1"/>
  <c r="G7" i="1"/>
  <c r="F7" i="8" l="1"/>
  <c r="F11" i="8"/>
  <c r="F10" i="8"/>
  <c r="F9" i="8"/>
  <c r="F8" i="8"/>
  <c r="F15" i="7"/>
  <c r="D15" i="7"/>
  <c r="G15" i="7"/>
  <c r="F7" i="3"/>
  <c r="F11" i="3"/>
  <c r="F9" i="3"/>
  <c r="F10" i="3"/>
  <c r="F8" i="3"/>
  <c r="H15" i="7" l="1"/>
  <c r="H16" i="137" l="1"/>
  <c r="I16" i="137"/>
  <c r="G16" i="137" l="1"/>
  <c r="F16" i="137"/>
  <c r="E16" i="137"/>
  <c r="D16" i="137"/>
  <c r="C16" i="137"/>
  <c r="F8" i="25"/>
  <c r="D8" i="25"/>
  <c r="G8" i="25"/>
  <c r="E11" i="25"/>
  <c r="G11" i="25" s="1"/>
  <c r="C11" i="25"/>
  <c r="G10" i="25"/>
  <c r="G9" i="25"/>
  <c r="G7" i="25"/>
  <c r="C11" i="135"/>
  <c r="D13" i="127"/>
  <c r="C13" i="127"/>
  <c r="D7" i="25" l="1"/>
  <c r="D10" i="25"/>
  <c r="D9" i="25"/>
  <c r="F7" i="25"/>
  <c r="F10" i="25"/>
  <c r="F9" i="25"/>
  <c r="E8" i="91"/>
  <c r="E9" i="91"/>
  <c r="E10" i="91"/>
  <c r="E11" i="91"/>
  <c r="E12" i="91"/>
  <c r="E13" i="91"/>
  <c r="E7" i="91"/>
  <c r="G12" i="132"/>
  <c r="F12" i="132"/>
  <c r="D11" i="125"/>
  <c r="C11" i="125"/>
  <c r="E7" i="125"/>
  <c r="E8" i="125"/>
  <c r="E9" i="125"/>
  <c r="E10" i="125"/>
  <c r="E6" i="125"/>
  <c r="E11" i="125" s="1"/>
  <c r="D13" i="122"/>
  <c r="C13" i="122"/>
  <c r="F8" i="50"/>
  <c r="F9" i="50"/>
  <c r="F10" i="50"/>
  <c r="F11" i="50"/>
  <c r="F12" i="50"/>
  <c r="F13" i="50"/>
  <c r="F14" i="50"/>
  <c r="F7" i="50"/>
  <c r="D8" i="50"/>
  <c r="D9" i="50"/>
  <c r="D10" i="50"/>
  <c r="D11" i="50"/>
  <c r="D12" i="50"/>
  <c r="D13" i="50"/>
  <c r="D14" i="50"/>
  <c r="D7" i="50"/>
  <c r="F11" i="25" l="1"/>
  <c r="D11" i="25"/>
  <c r="D5" i="22"/>
  <c r="D6" i="22"/>
  <c r="D7" i="22"/>
  <c r="D8" i="22"/>
  <c r="D9" i="22"/>
  <c r="D10" i="22"/>
  <c r="D11" i="22"/>
  <c r="D4" i="22"/>
  <c r="D12" i="22" s="1"/>
  <c r="E7" i="13" l="1"/>
  <c r="E8" i="13"/>
  <c r="E9" i="13"/>
  <c r="E10" i="13"/>
  <c r="E11" i="13"/>
  <c r="E12" i="13"/>
  <c r="E13" i="13"/>
  <c r="E6" i="13"/>
  <c r="J10" i="134"/>
  <c r="J9" i="134"/>
  <c r="J8" i="134"/>
  <c r="J7" i="134"/>
  <c r="E12" i="127"/>
  <c r="E11" i="127"/>
  <c r="E10" i="127"/>
  <c r="E9" i="127"/>
  <c r="E8" i="127"/>
  <c r="E7" i="127"/>
  <c r="E6" i="127"/>
  <c r="E13" i="127" l="1"/>
  <c r="F8" i="127" s="1"/>
  <c r="F6" i="127"/>
  <c r="F9" i="127"/>
  <c r="F10" i="127"/>
  <c r="F11" i="127"/>
  <c r="H11" i="132"/>
  <c r="H10" i="132"/>
  <c r="H9" i="132"/>
  <c r="H8" i="132"/>
  <c r="H7" i="132"/>
  <c r="D12" i="132"/>
  <c r="C12" i="132"/>
  <c r="E11" i="132"/>
  <c r="E10" i="132"/>
  <c r="E9" i="132"/>
  <c r="E8" i="132"/>
  <c r="E7" i="132"/>
  <c r="F8" i="64"/>
  <c r="F7" i="64"/>
  <c r="F6" i="64"/>
  <c r="F5" i="64"/>
  <c r="F7" i="127" l="1"/>
  <c r="F12" i="127"/>
  <c r="I7" i="132"/>
  <c r="I9" i="132"/>
  <c r="H12" i="132"/>
  <c r="I10" i="132"/>
  <c r="E12" i="132"/>
  <c r="I12" i="132" s="1"/>
  <c r="I11" i="132"/>
  <c r="I8" i="132"/>
  <c r="H7" i="125" l="1"/>
  <c r="I7" i="125" s="1"/>
  <c r="H8" i="125"/>
  <c r="I8" i="125" s="1"/>
  <c r="H9" i="125"/>
  <c r="I9" i="125" s="1"/>
  <c r="H10" i="125"/>
  <c r="I10" i="125" s="1"/>
  <c r="H6" i="125"/>
  <c r="I6" i="125" s="1"/>
  <c r="F11" i="125"/>
  <c r="G11" i="125"/>
  <c r="E14" i="91"/>
  <c r="F11" i="91" s="1"/>
  <c r="D14" i="91"/>
  <c r="C14" i="91"/>
  <c r="F8" i="91" l="1"/>
  <c r="F14" i="91"/>
  <c r="F7" i="91"/>
  <c r="F12" i="91"/>
  <c r="F10" i="91"/>
  <c r="F9" i="91"/>
  <c r="F13" i="91"/>
  <c r="H11" i="125"/>
  <c r="I11" i="125" s="1"/>
  <c r="C11" i="41" l="1"/>
  <c r="C12" i="39"/>
  <c r="D9" i="39" l="1"/>
  <c r="D7" i="39"/>
  <c r="D6" i="39"/>
  <c r="D5" i="39"/>
  <c r="D8" i="39"/>
  <c r="D11" i="39"/>
  <c r="D10" i="39"/>
  <c r="D12" i="39" l="1"/>
  <c r="E10" i="54" l="1"/>
  <c r="E12" i="54"/>
  <c r="E7" i="54"/>
  <c r="E5" i="54"/>
  <c r="E11" i="54"/>
  <c r="E6" i="54"/>
  <c r="E8" i="54"/>
  <c r="E9" i="54"/>
  <c r="C13" i="55" l="1"/>
  <c r="E9" i="64" l="1"/>
  <c r="E16" i="123" l="1"/>
  <c r="D16" i="123"/>
  <c r="D10" i="45"/>
  <c r="D7" i="41" l="1"/>
  <c r="D9" i="41"/>
  <c r="D10" i="41"/>
  <c r="D5" i="41"/>
  <c r="D6" i="41"/>
  <c r="D8" i="41"/>
  <c r="D11" i="41" l="1"/>
  <c r="I8" i="91" l="1"/>
  <c r="K8" i="91" s="1"/>
  <c r="I9" i="91"/>
  <c r="K9" i="91" s="1"/>
  <c r="I10" i="91"/>
  <c r="K10" i="91" s="1"/>
  <c r="I11" i="91"/>
  <c r="K11" i="91" s="1"/>
  <c r="I12" i="91"/>
  <c r="K12" i="91" s="1"/>
  <c r="I13" i="91"/>
  <c r="K13" i="91" s="1"/>
  <c r="I7" i="91"/>
  <c r="K7" i="91" s="1"/>
  <c r="H14" i="91"/>
  <c r="E6" i="68"/>
  <c r="E7" i="68"/>
  <c r="E8" i="68"/>
  <c r="E9" i="68"/>
  <c r="E5" i="68"/>
  <c r="D10" i="68"/>
  <c r="C10" i="68"/>
  <c r="D12" i="124"/>
  <c r="C12" i="124"/>
  <c r="E11" i="124"/>
  <c r="E10" i="124"/>
  <c r="E9" i="124"/>
  <c r="E8" i="124"/>
  <c r="E7" i="124"/>
  <c r="E6" i="124"/>
  <c r="E5" i="124"/>
  <c r="F16" i="123"/>
  <c r="C16" i="123"/>
  <c r="D12" i="47"/>
  <c r="E11" i="122"/>
  <c r="E10" i="122"/>
  <c r="E12" i="122"/>
  <c r="E9" i="122"/>
  <c r="C13" i="54"/>
  <c r="C10" i="63"/>
  <c r="C12" i="44"/>
  <c r="E11" i="55"/>
  <c r="E12" i="55"/>
  <c r="E10" i="55"/>
  <c r="E5" i="55"/>
  <c r="E8" i="55"/>
  <c r="E7" i="55"/>
  <c r="E6" i="55"/>
  <c r="E9" i="55"/>
  <c r="C12" i="47"/>
  <c r="D13" i="55"/>
  <c r="D5" i="38"/>
  <c r="D7" i="37"/>
  <c r="E14" i="15"/>
  <c r="F14" i="15"/>
  <c r="G14" i="15"/>
  <c r="H14" i="15"/>
  <c r="C14" i="15"/>
  <c r="D14" i="15"/>
  <c r="C14" i="13"/>
  <c r="D6" i="63" l="1"/>
  <c r="D8" i="63"/>
  <c r="D9" i="63"/>
  <c r="D5" i="63"/>
  <c r="D7" i="63"/>
  <c r="D7" i="44"/>
  <c r="D9" i="44"/>
  <c r="D10" i="44"/>
  <c r="D11" i="44"/>
  <c r="D8" i="44"/>
  <c r="D6" i="44"/>
  <c r="E10" i="68"/>
  <c r="F9" i="64"/>
  <c r="D6" i="38"/>
  <c r="D7" i="38"/>
  <c r="E13" i="55"/>
  <c r="D8" i="37"/>
  <c r="I14" i="91"/>
  <c r="E12" i="124"/>
  <c r="G16" i="123"/>
  <c r="E13" i="122"/>
  <c r="I14" i="15"/>
  <c r="J14" i="91" l="1"/>
  <c r="K14" i="91"/>
  <c r="J11" i="91"/>
  <c r="J9" i="91"/>
  <c r="J8" i="91"/>
  <c r="J10" i="91"/>
  <c r="J7" i="91"/>
  <c r="J12" i="91"/>
  <c r="J13" i="91"/>
  <c r="D8" i="38"/>
  <c r="D10" i="63"/>
  <c r="D13" i="54" l="1"/>
  <c r="E13" i="54" s="1"/>
  <c r="G14" i="91"/>
  <c r="D9" i="64"/>
  <c r="C13" i="53"/>
  <c r="C10" i="46"/>
  <c r="C12" i="43"/>
  <c r="C12" i="42"/>
  <c r="D6" i="37"/>
  <c r="D9" i="37" s="1"/>
  <c r="D8" i="26"/>
  <c r="D14" i="13"/>
  <c r="E14" i="13" s="1"/>
  <c r="D10" i="53" l="1"/>
  <c r="D6" i="53"/>
  <c r="D11" i="53"/>
  <c r="D12" i="53"/>
  <c r="D5" i="53"/>
  <c r="D9" i="53"/>
  <c r="D8" i="53"/>
  <c r="D7" i="53"/>
  <c r="D10" i="42"/>
  <c r="D7" i="42"/>
  <c r="D11" i="42"/>
  <c r="D6" i="42"/>
  <c r="D8" i="42"/>
  <c r="D9" i="42"/>
  <c r="D6" i="46"/>
  <c r="D8" i="46"/>
  <c r="D7" i="46"/>
  <c r="D9" i="46"/>
  <c r="D10" i="43"/>
  <c r="D9" i="43"/>
  <c r="D11" i="43"/>
  <c r="D7" i="43"/>
  <c r="D8" i="43"/>
  <c r="D6" i="43"/>
  <c r="D5" i="43"/>
  <c r="D7" i="32"/>
  <c r="D8" i="32"/>
  <c r="D6" i="32"/>
  <c r="D9" i="32" s="1"/>
  <c r="D6" i="26"/>
  <c r="D7" i="26"/>
  <c r="D13" i="53" l="1"/>
  <c r="D10" i="46"/>
  <c r="D12" i="42"/>
  <c r="D12" i="44"/>
  <c r="D12" i="43"/>
  <c r="D9" i="26"/>
</calcChain>
</file>

<file path=xl/sharedStrings.xml><?xml version="1.0" encoding="utf-8"?>
<sst xmlns="http://schemas.openxmlformats.org/spreadsheetml/2006/main" count="562" uniqueCount="225">
  <si>
    <t>Estado de obra</t>
  </si>
  <si>
    <t>2024-1</t>
  </si>
  <si>
    <t>Cantidad</t>
  </si>
  <si>
    <t>Porcentaje</t>
  </si>
  <si>
    <t xml:space="preserve">Obras nuevas </t>
  </si>
  <si>
    <t>Obras actualizadas</t>
  </si>
  <si>
    <t>Total</t>
  </si>
  <si>
    <t>Estado</t>
  </si>
  <si>
    <t>Variación porcentual</t>
  </si>
  <si>
    <t xml:space="preserve">Variación </t>
  </si>
  <si>
    <t>Planos</t>
  </si>
  <si>
    <t>En ejecución</t>
  </si>
  <si>
    <t>Paralizada</t>
  </si>
  <si>
    <t>Abandonada</t>
  </si>
  <si>
    <t xml:space="preserve">No localizada </t>
  </si>
  <si>
    <t>Culminada</t>
  </si>
  <si>
    <t>Obras activas</t>
  </si>
  <si>
    <t>Obras finalizadas</t>
  </si>
  <si>
    <t>Obras inactivas</t>
  </si>
  <si>
    <t>Metros Cuadrados</t>
  </si>
  <si>
    <t xml:space="preserve">Total </t>
  </si>
  <si>
    <t>Cimentación</t>
  </si>
  <si>
    <t>Estructura</t>
  </si>
  <si>
    <t>Movimiento de tierra</t>
  </si>
  <si>
    <t>Pañete</t>
  </si>
  <si>
    <t>Revestimiento</t>
  </si>
  <si>
    <t>Sólo para venta</t>
  </si>
  <si>
    <t>Sólo para uso propio o alquiler</t>
  </si>
  <si>
    <t>Ambas</t>
  </si>
  <si>
    <t>Sin información</t>
  </si>
  <si>
    <t>Municipio</t>
  </si>
  <si>
    <t>Actualizadas</t>
  </si>
  <si>
    <t xml:space="preserve">Nuevas </t>
  </si>
  <si>
    <t>Totales</t>
  </si>
  <si>
    <t>Santo Domingo Este</t>
  </si>
  <si>
    <t>Santo Domingo Norte</t>
  </si>
  <si>
    <t>Santo Domingo de Guzmán</t>
  </si>
  <si>
    <t>Los Alcarrizos</t>
  </si>
  <si>
    <t>Boca Chica</t>
  </si>
  <si>
    <t>Santo Domingo Oeste</t>
  </si>
  <si>
    <t>San Antonio de Guerra</t>
  </si>
  <si>
    <t>Pedro Brand</t>
  </si>
  <si>
    <t xml:space="preserve">Estados </t>
  </si>
  <si>
    <t>Metros cuadrados</t>
  </si>
  <si>
    <t>Naturaleza</t>
  </si>
  <si>
    <t>Privada</t>
  </si>
  <si>
    <t>Pública</t>
  </si>
  <si>
    <t>Público-privada</t>
  </si>
  <si>
    <t>Solicitud de préstamo</t>
  </si>
  <si>
    <t>Si</t>
  </si>
  <si>
    <t>No</t>
  </si>
  <si>
    <t>¿Es administrada por fideicomiso?</t>
  </si>
  <si>
    <t>Sí</t>
  </si>
  <si>
    <t>Construcción</t>
  </si>
  <si>
    <t>Ampliación</t>
  </si>
  <si>
    <t>Remodelación</t>
  </si>
  <si>
    <t xml:space="preserve">Ninguna       </t>
  </si>
  <si>
    <t>Amenidades</t>
  </si>
  <si>
    <t>Área social</t>
  </si>
  <si>
    <t>Otro</t>
  </si>
  <si>
    <t>Piscina</t>
  </si>
  <si>
    <t>Gimnasio</t>
  </si>
  <si>
    <t>Salidas de cargadores para vehículos eléctricos</t>
  </si>
  <si>
    <t>Gas común</t>
  </si>
  <si>
    <t>Recepción o lobby</t>
  </si>
  <si>
    <t>Ninguno</t>
  </si>
  <si>
    <t>Tipo de sistema de construcción</t>
  </si>
  <si>
    <t>Obras</t>
  </si>
  <si>
    <t>Mampostería confinada-pórticos</t>
  </si>
  <si>
    <t>Mampostería estructural (armada)</t>
  </si>
  <si>
    <t>Estructura de pórticos con panderetas de blocks</t>
  </si>
  <si>
    <t>Vaciado monolítico de hormigón armado (formaletas)</t>
  </si>
  <si>
    <t>Estructura metálica</t>
  </si>
  <si>
    <t>Tipo de losa entrepiso</t>
  </si>
  <si>
    <t>Losa de concreto armado</t>
  </si>
  <si>
    <t>Losa de concreto armado aligerada con bovedillas de foam</t>
  </si>
  <si>
    <t>Losa de concreto armado y losa de concreto armado aligerada con bovedilla de foam</t>
  </si>
  <si>
    <t>Losa metálica</t>
  </si>
  <si>
    <t>Tipo de losa de techo</t>
  </si>
  <si>
    <t>Elemento en el piso</t>
  </si>
  <si>
    <t>Cerámica-Porcelanato</t>
  </si>
  <si>
    <t>Cemento</t>
  </si>
  <si>
    <t>Mosaico</t>
  </si>
  <si>
    <t>Granito</t>
  </si>
  <si>
    <t>Mármol</t>
  </si>
  <si>
    <t>Tipo de cemento</t>
  </si>
  <si>
    <t>Cemento gris general</t>
  </si>
  <si>
    <t>Cemento blanco de uso general</t>
  </si>
  <si>
    <t>Cemento gris estructural</t>
  </si>
  <si>
    <t>Cemento blanco de uso estructural</t>
  </si>
  <si>
    <t>Procedencia del cemento en la obra</t>
  </si>
  <si>
    <t xml:space="preserve">Producción nacional </t>
  </si>
  <si>
    <t>Importado</t>
  </si>
  <si>
    <t xml:space="preserve">Sin información </t>
  </si>
  <si>
    <t>Acero más utilizado</t>
  </si>
  <si>
    <t>Barras corrugadas (varilla)</t>
  </si>
  <si>
    <t>Perfiles (vigas o columnas)</t>
  </si>
  <si>
    <t>Procedencia del acero</t>
  </si>
  <si>
    <t>Vivienda unifamiliar (casas)</t>
  </si>
  <si>
    <t>Vivienda multifamiliar (apartamentos)</t>
  </si>
  <si>
    <t>Comercio</t>
  </si>
  <si>
    <t>Entidad religiosa</t>
  </si>
  <si>
    <t>Educación</t>
  </si>
  <si>
    <t>Oficina</t>
  </si>
  <si>
    <t>Salud</t>
  </si>
  <si>
    <t>Destino de la obra</t>
  </si>
  <si>
    <t>Apartamentos</t>
  </si>
  <si>
    <t>Casas</t>
  </si>
  <si>
    <t>Total de viviendas</t>
  </si>
  <si>
    <t>Total metros cuadrados</t>
  </si>
  <si>
    <t>Rango de pisos</t>
  </si>
  <si>
    <t>Cantidades</t>
  </si>
  <si>
    <t>Uno a dos</t>
  </si>
  <si>
    <t>Tres a cuatro</t>
  </si>
  <si>
    <t>Cinco a seis</t>
  </si>
  <si>
    <t>Siete a doce</t>
  </si>
  <si>
    <t>Trece o más</t>
  </si>
  <si>
    <t>Tenencia de parqueos</t>
  </si>
  <si>
    <t>No tiene parqueos</t>
  </si>
  <si>
    <t>No, pero se vende</t>
  </si>
  <si>
    <t>Cantidad de parqueos</t>
  </si>
  <si>
    <t>1 parqueo</t>
  </si>
  <si>
    <t>2 parqueos</t>
  </si>
  <si>
    <t xml:space="preserve">3 o más parqueos </t>
  </si>
  <si>
    <t>Cantidad de baños</t>
  </si>
  <si>
    <t>Uno</t>
  </si>
  <si>
    <t>Uno y medio</t>
  </si>
  <si>
    <t>Dos</t>
  </si>
  <si>
    <t>Dos y medio</t>
  </si>
  <si>
    <t>Tres</t>
  </si>
  <si>
    <t>Más de tres</t>
  </si>
  <si>
    <t>Cantidad de habitaciones</t>
  </si>
  <si>
    <t>Cuatro o más</t>
  </si>
  <si>
    <t>Situación en el mercado</t>
  </si>
  <si>
    <t>Apartamento</t>
  </si>
  <si>
    <t xml:space="preserve">Casa </t>
  </si>
  <si>
    <t xml:space="preserve">No comercializable </t>
  </si>
  <si>
    <t>Vendidas, separadas o reservadas</t>
  </si>
  <si>
    <t>Oferta inmmediata</t>
  </si>
  <si>
    <t>Oferta futura</t>
  </si>
  <si>
    <t>3,000,001 a 5,000,000</t>
  </si>
  <si>
    <t>5,000,001 a 8,000,000</t>
  </si>
  <si>
    <t>8,000,001 a 15,000,000</t>
  </si>
  <si>
    <t>15,000,001 a 25,000,000</t>
  </si>
  <si>
    <t>Más de 25,000,000</t>
  </si>
  <si>
    <t>Viviendas</t>
  </si>
  <si>
    <t>Entidad Religiosa</t>
  </si>
  <si>
    <t>Otros</t>
  </si>
  <si>
    <t>Total 2024-1</t>
  </si>
  <si>
    <t>No comercializable</t>
  </si>
  <si>
    <t>Indicador</t>
  </si>
  <si>
    <t>Oferta inmediata</t>
  </si>
  <si>
    <t>2025-1</t>
  </si>
  <si>
    <t>Fuente: Oficina Nacional de Estadística (ONE) Registro de Oferta de Edificaciones (ROE 2025-1)</t>
  </si>
  <si>
    <t>Fuente: Oficina Nacional de Estadística (ONE),Registro de Oferta de Edificaciones (ROE 2025-1)</t>
  </si>
  <si>
    <t>Fuente: Oficina Nacional de Estadística (ONE), Registro de Oferta de Edificaciones (ROE 2025-1)</t>
  </si>
  <si>
    <t>Total 2025-1</t>
  </si>
  <si>
    <t>Fuente: Oficina Nacional de Estadística (ONE), Registro de Oferta de Edificaciones (ROE 2024-1 al 2025-1)</t>
  </si>
  <si>
    <t>Fuente: Oficina Nacional de Estadística (ONE), Registro de Oferta de Edificaciones  (ROE 2024-1 al 2025-1).</t>
  </si>
  <si>
    <t>Ninguna (Completamente nueva)</t>
  </si>
  <si>
    <t>Variación pocentual</t>
  </si>
  <si>
    <t xml:space="preserve">Cantidad </t>
  </si>
  <si>
    <t>Fuente: Oficina Nacional de Estadística (ONE), Registro de Oferta de Edificaciones ((ROE 2024-1 al 2025-1).</t>
  </si>
  <si>
    <t>Precios en RD$</t>
  </si>
  <si>
    <t>Sin Información</t>
  </si>
  <si>
    <t>Menos o igual a los 3,000,00</t>
  </si>
  <si>
    <t>Obras de 100 a 200 m2</t>
  </si>
  <si>
    <t>Obras de 201 a 500 m2</t>
  </si>
  <si>
    <t>Obras de 501 a 2,000 m2</t>
  </si>
  <si>
    <t>Obras de 2,001 a 5,000 m2</t>
  </si>
  <si>
    <t>Obras de 5,001 a 15,000 m2</t>
  </si>
  <si>
    <t>Obras de más de 15,0000 m2</t>
  </si>
  <si>
    <t>No localizada</t>
  </si>
  <si>
    <t>Área total de construcción de la obra</t>
  </si>
  <si>
    <t xml:space="preserve">Cantidades </t>
  </si>
  <si>
    <t xml:space="preserve">Variación pocentual </t>
  </si>
  <si>
    <t>Fuente: Oficina Nacional de Estadística (ONE), Registro de Oferta de Edificaciones (ROE 2024-1 al 2025-1).</t>
  </si>
  <si>
    <r>
      <rPr>
        <b/>
        <sz val="9"/>
        <color rgb="FF000000"/>
        <rFont val="Roboto"/>
      </rPr>
      <t xml:space="preserve">Cuadro 4. </t>
    </r>
    <r>
      <rPr>
        <sz val="9"/>
        <color rgb="FF000000"/>
        <rFont val="Roboto"/>
      </rPr>
      <t>REPÚBLICA DOMINICANA: Región Metropolitana.</t>
    </r>
    <r>
      <rPr>
        <sz val="9"/>
        <rFont val="Roboto"/>
      </rPr>
      <t>Área total en metros cuadrados de construcción, el porcentaje  y variación porcentual de las obras activas, según el estado de la obra, ROE 2024-1 al 2025-1.</t>
    </r>
  </si>
  <si>
    <t xml:space="preserve">Obras en ejecución </t>
  </si>
  <si>
    <t>Obras paralizadas</t>
  </si>
  <si>
    <t>Fuente: Oficina Nacional de Estadística (ONE), Registro de Oferta de Edificaciones 2025-1.</t>
  </si>
  <si>
    <r>
      <rPr>
        <b/>
        <sz val="9"/>
        <color theme="1"/>
        <rFont val="Roboto"/>
      </rPr>
      <t xml:space="preserve">Cuadro A.7. </t>
    </r>
    <r>
      <rPr>
        <sz val="9"/>
        <color theme="1"/>
        <rFont val="Roboto"/>
      </rPr>
      <t>REPÚBLICA DOMINICANA: Región Metropolitana.Cantidad de las obras por estado de actualización, según municipio ROE-2025-1</t>
    </r>
  </si>
  <si>
    <r>
      <rPr>
        <b/>
        <sz val="9"/>
        <color theme="1"/>
        <rFont val="Roboto"/>
      </rPr>
      <t xml:space="preserve">Cuadro A.8. </t>
    </r>
    <r>
      <rPr>
        <sz val="9"/>
        <color theme="1"/>
        <rFont val="Roboto"/>
      </rPr>
      <t>REPÚBLICA DOMINICANA: Región Metropolitana. Cantidad de obras por estado, según municipios, ROE-2025-1</t>
    </r>
  </si>
  <si>
    <r>
      <rPr>
        <b/>
        <sz val="9"/>
        <rFont val="Roboto"/>
      </rPr>
      <t>Cuadro A.9.</t>
    </r>
    <r>
      <rPr>
        <sz val="9"/>
        <rFont val="Roboto"/>
      </rPr>
      <t xml:space="preserve"> REPÚBLICA DOMINICANA: Región Metropolitana. Área total en metros cuadrados de construcción de las obras activas, según municipios, ROE-2025-1</t>
    </r>
  </si>
  <si>
    <r>
      <rPr>
        <b/>
        <sz val="11"/>
        <color theme="1"/>
        <rFont val="Roboto"/>
      </rPr>
      <t xml:space="preserve">Cuadro A.11. </t>
    </r>
    <r>
      <rPr>
        <sz val="11"/>
        <color theme="1"/>
        <rFont val="Roboto"/>
      </rPr>
      <t>REPÚBLICA DOMINICANA: Región Metropolitana.Cantidad y porcentaje de las obras activas, según solicitud de préstamo para la construcción, ROE-2025-1</t>
    </r>
  </si>
  <si>
    <r>
      <rPr>
        <b/>
        <sz val="11"/>
        <color theme="1"/>
        <rFont val="Roboto"/>
      </rPr>
      <t>Cuadro A.12.</t>
    </r>
    <r>
      <rPr>
        <sz val="11"/>
        <color theme="1"/>
        <rFont val="Roboto"/>
      </rPr>
      <t xml:space="preserve"> REPÚBLICA DOMINICANA: Región Metropolitana.Cantidad y porcentaje de las obras activas, según si es administrada por una entidad fiduciaria, ROE-2025-1</t>
    </r>
  </si>
  <si>
    <r>
      <rPr>
        <b/>
        <sz val="9"/>
        <color theme="1"/>
        <rFont val="Roboto"/>
      </rPr>
      <t xml:space="preserve">Cuadro A.13. </t>
    </r>
    <r>
      <rPr>
        <sz val="9"/>
        <color theme="1"/>
        <rFont val="Roboto"/>
      </rPr>
      <t>REPÚBLICA DOMINICANA: Región Metropolitana.Cantidad y porcentaje de las obras activas, según es o no una ampliación o remodelación, ROE-2025-1</t>
    </r>
  </si>
  <si>
    <r>
      <rPr>
        <b/>
        <sz val="9"/>
        <rFont val="Roboto"/>
      </rPr>
      <t>Cuadro A.14.</t>
    </r>
    <r>
      <rPr>
        <sz val="9"/>
        <color theme="1"/>
        <rFont val="Roboto"/>
      </rPr>
      <t xml:space="preserve"> REPÚBLICA DOMINICANA: Región Metropolitana. Área total en metros cuadrados de construcción de obras activas, según es o no una ampliación o remodelación, ROE-2025-1</t>
    </r>
  </si>
  <si>
    <r>
      <rPr>
        <b/>
        <sz val="9"/>
        <rFont val="Roboto"/>
      </rPr>
      <t>Cuadro A.15</t>
    </r>
    <r>
      <rPr>
        <sz val="9"/>
        <rFont val="Roboto"/>
      </rPr>
      <t>. REPÚBLICA DOMINICANA: Región Metropolitana. Cantidad y porcentaje de las obras activas, según amenidades que tiene o tendrá la obra, ROE-2025-1</t>
    </r>
  </si>
  <si>
    <r>
      <rPr>
        <b/>
        <sz val="9"/>
        <rFont val="Roboto"/>
      </rPr>
      <t>Cuadro A.16.</t>
    </r>
    <r>
      <rPr>
        <sz val="9"/>
        <rFont val="Roboto"/>
      </rPr>
      <t xml:space="preserve"> REPÚBLICA DOMINICANA: Región Metropolitana. Cantidad y porcentaje de las obras activas, según tipo de sistema de construcción, ROE-2025-1</t>
    </r>
  </si>
  <si>
    <r>
      <rPr>
        <b/>
        <sz val="9"/>
        <rFont val="Roboto"/>
      </rPr>
      <t>Cuadro A.17</t>
    </r>
    <r>
      <rPr>
        <sz val="9"/>
        <rFont val="Roboto"/>
      </rPr>
      <t>. REPÚBLICA DOMINICANA: Región Metropolitana.Cantidad y porcentaje de las obras activas, según tipo de losa de entrepiso que tiene o tendrá la obra, ROE-2025-1</t>
    </r>
  </si>
  <si>
    <r>
      <rPr>
        <b/>
        <sz val="9"/>
        <color theme="1"/>
        <rFont val="Roboto"/>
      </rPr>
      <t>Cuadro A.18.</t>
    </r>
    <r>
      <rPr>
        <sz val="9"/>
        <color theme="1"/>
        <rFont val="Roboto"/>
      </rPr>
      <t xml:space="preserve"> REPÚBLICA DOMINICANA: Región Metropolitana.Cantidad y porcentaje de las obras activas, según tipo de losa de techo que tiene o tendrá la obra, ROE-2025-1</t>
    </r>
  </si>
  <si>
    <r>
      <rPr>
        <b/>
        <sz val="9"/>
        <color theme="1"/>
        <rFont val="Roboto"/>
      </rPr>
      <t>Cuadro A.19.</t>
    </r>
    <r>
      <rPr>
        <sz val="9"/>
        <color theme="1"/>
        <rFont val="Roboto"/>
      </rPr>
      <t xml:space="preserve"> REPÚBLICA DOMINICANA: Región Metropolitana. Cantidad y porcentaje de las obras activas, según elemento de construcción que tiene o tendrá la obra en el área de piso, ROE-2025-1</t>
    </r>
  </si>
  <si>
    <r>
      <rPr>
        <b/>
        <sz val="9"/>
        <rFont val="Roboto"/>
      </rPr>
      <t>Cuadro A.20</t>
    </r>
    <r>
      <rPr>
        <sz val="9"/>
        <rFont val="Roboto"/>
      </rPr>
      <t>. REPÚBLICA DOMINICANA: Región Metropolitana. Cantidad y porcentaje de las obras activas, según tipo de cemento se utiliza o utilizará la obra, ROE-2025-1</t>
    </r>
  </si>
  <si>
    <r>
      <rPr>
        <b/>
        <sz val="9"/>
        <color theme="1"/>
        <rFont val="Roboto"/>
      </rPr>
      <t xml:space="preserve"> Cuadro A.21.</t>
    </r>
    <r>
      <rPr>
        <sz val="9"/>
        <color theme="1"/>
        <rFont val="Roboto"/>
      </rPr>
      <t xml:space="preserve"> REPÚBLICA DOMINICANA: Región Metropolitana.Cantidad y porcentaje de las obras activas, según procedencia del cemento que se utiliza o utilizará en esta obra, ROE-2025-1</t>
    </r>
  </si>
  <si>
    <r>
      <rPr>
        <b/>
        <sz val="9"/>
        <color theme="1"/>
        <rFont val="Roboto"/>
      </rPr>
      <t xml:space="preserve">Cuadro A.23. </t>
    </r>
    <r>
      <rPr>
        <sz val="9"/>
        <color theme="1"/>
        <rFont val="Roboto"/>
      </rPr>
      <t>REPÚBLICA DOMINICANA: Región Metropolitana. Cantidad y porcentaje de obras activas, según procedencia del acero que utiliza o utilizará en la construcción de esta obra, ROE-2025-1</t>
    </r>
  </si>
  <si>
    <r>
      <rPr>
        <b/>
        <sz val="9"/>
        <rFont val="Roboto"/>
      </rPr>
      <t>Cuadro A.24.</t>
    </r>
    <r>
      <rPr>
        <sz val="9"/>
        <rFont val="Roboto"/>
      </rPr>
      <t xml:space="preserve"> REPÚBLICA DOMINICANA: Región Metropolitana. Cantidad y porcentaje de las obras activas, según destino, ROE-2025-1</t>
    </r>
  </si>
  <si>
    <r>
      <rPr>
        <b/>
        <sz val="9"/>
        <rFont val="Roboto"/>
      </rPr>
      <t>Cuadro A.25.</t>
    </r>
    <r>
      <rPr>
        <sz val="9"/>
        <rFont val="Roboto"/>
      </rPr>
      <t xml:space="preserve"> REPÚBLICA DOMINICANA: Región Metropolitana.Área individual en metros cuadrados de construcción de las obras activas, según el destino, ROE-2025-1</t>
    </r>
  </si>
  <si>
    <r>
      <rPr>
        <b/>
        <sz val="9"/>
        <rFont val="Roboto"/>
      </rPr>
      <t>Cuadro A.26.</t>
    </r>
    <r>
      <rPr>
        <sz val="9"/>
        <rFont val="Roboto"/>
      </rPr>
      <t xml:space="preserve"> REPÚBLICA DOMINICANA: Región Metropolitana Cantidad de obras activas por estado, según el destino de la obra, ROE-2025-1</t>
    </r>
  </si>
  <si>
    <r>
      <rPr>
        <b/>
        <sz val="9"/>
        <rFont val="Roboto"/>
      </rPr>
      <t>Cuadro A.27.</t>
    </r>
    <r>
      <rPr>
        <sz val="9"/>
        <rFont val="Roboto"/>
      </rPr>
      <t xml:space="preserve"> REPÚBLICA DOMINICANA: Región Metropolitana.Cantidad de unidades destinadas a las viviendas de las obras activas, según municipio, ROE 2025-1</t>
    </r>
  </si>
  <si>
    <r>
      <rPr>
        <b/>
        <sz val="9"/>
        <rFont val="Roboto"/>
      </rPr>
      <t>Cuadro A.29.</t>
    </r>
    <r>
      <rPr>
        <sz val="9"/>
        <rFont val="Roboto"/>
      </rPr>
      <t xml:space="preserve"> REPÚBLICA DOMINICANA: Región Metropolitana. Área individual en metros cuadrados de construcción de las obras activas destinadas a viviendas, según municipio, ROE 2025-1</t>
    </r>
  </si>
  <si>
    <r>
      <rPr>
        <b/>
        <sz val="9"/>
        <rFont val="Roboto"/>
      </rPr>
      <t>Cuadro A.29.</t>
    </r>
    <r>
      <rPr>
        <sz val="9"/>
        <rFont val="Roboto"/>
      </rPr>
      <t xml:space="preserve"> REPÚBLICA DOMINICANA: Región Metropolitana. Cantidad y porcentaje de las obras activas destinadas a viviendas, según rango de pisos, ROE 2025-1</t>
    </r>
  </si>
  <si>
    <r>
      <rPr>
        <b/>
        <sz val="9"/>
        <rFont val="Roboto"/>
      </rPr>
      <t xml:space="preserve">Cuadro A.30. </t>
    </r>
    <r>
      <rPr>
        <sz val="9"/>
        <rFont val="Roboto"/>
      </rPr>
      <t>REPÚBLICA DOMINICANA: Región Metropolitana.Cantidad de unidades de viviendas por el tipo de las obras activas, según la tenencia de parqueos, ROE 2025-1</t>
    </r>
  </si>
  <si>
    <r>
      <rPr>
        <b/>
        <sz val="9"/>
        <rFont val="Roboto"/>
      </rPr>
      <t>Cuadro A.31</t>
    </r>
    <r>
      <rPr>
        <sz val="9"/>
        <rFont val="Roboto"/>
      </rPr>
      <t>. REPÚBLICA DOMINICANA: Región Metropolitana. Cantidad de unidades de las obras activas destinadas a viviendas por tipo, según cantidad de parqueos, ROE 2025-1</t>
    </r>
  </si>
  <si>
    <r>
      <rPr>
        <b/>
        <sz val="9"/>
        <rFont val="Roboto"/>
      </rPr>
      <t>Cuadro A.32.</t>
    </r>
    <r>
      <rPr>
        <sz val="9"/>
        <rFont val="Roboto"/>
      </rPr>
      <t xml:space="preserve"> REPÚBLICA DOMINICANA: Región Metropolitana. Cantidad de las unidades de viviendas por el tipo de las obras activas, según la cantidad de baños, ROE 2025-1</t>
    </r>
  </si>
  <si>
    <r>
      <rPr>
        <b/>
        <sz val="9"/>
        <color theme="1"/>
        <rFont val="Roboto"/>
      </rPr>
      <t>Cuadro A.33.</t>
    </r>
    <r>
      <rPr>
        <sz val="9"/>
        <color theme="1"/>
        <rFont val="Roboto"/>
      </rPr>
      <t xml:space="preserve"> REPÚBLICA DOMINICANA: Región Metropolitana. Cantidad de las unidades de viviendas por el tipo de las obras activas, según la cantidad de habitaciones, ROE 2025-1</t>
    </r>
  </si>
  <si>
    <r>
      <rPr>
        <b/>
        <sz val="9"/>
        <color theme="1"/>
        <rFont val="Roboto"/>
      </rPr>
      <t>Cuadro A.34.</t>
    </r>
    <r>
      <rPr>
        <sz val="9"/>
        <color theme="1"/>
        <rFont val="Roboto"/>
      </rPr>
      <t xml:space="preserve"> REPÚBLICA DOMINICANA: Región Metropolitana. Cantidad de unidades destinadas a viviendas por tipo de las obras activas, según situación en el mercado, ROE 2024-1 al 2025-1</t>
    </r>
  </si>
  <si>
    <r>
      <rPr>
        <b/>
        <sz val="9"/>
        <rFont val="Roboto"/>
      </rPr>
      <t>Cuadro A.35.</t>
    </r>
    <r>
      <rPr>
        <sz val="9"/>
        <rFont val="Roboto"/>
      </rPr>
      <t xml:space="preserve"> REPÚBLICA DOMINICANA: Región Metropolitana. Porcentaje de área individual en metros cuadrados de construcción de casas y apartamentos, según situación en el mercado, ROE 2025-1</t>
    </r>
  </si>
  <si>
    <r>
      <rPr>
        <b/>
        <sz val="9"/>
        <color theme="1"/>
        <rFont val="Roboto"/>
      </rPr>
      <t>Cuadro A.36.</t>
    </r>
    <r>
      <rPr>
        <sz val="9"/>
        <color theme="1"/>
        <rFont val="Roboto"/>
      </rPr>
      <t xml:space="preserve"> REPÚBLICA DOMINICANA: Región Metropolitana.Cantidad, porcentaje y variación porcentual de viviendas en oferta, según rango de precios en RD$, ROE 2024-1 al 2025-1</t>
    </r>
  </si>
  <si>
    <t>Menos o igual a 3,000,000</t>
  </si>
  <si>
    <r>
      <rPr>
        <b/>
        <sz val="9"/>
        <rFont val="Roboto"/>
      </rPr>
      <t>Cuadro A.37.</t>
    </r>
    <r>
      <rPr>
        <sz val="9"/>
        <rFont val="Roboto"/>
      </rPr>
      <t xml:space="preserve"> REPÚBLICA DOMINICANA: Región Metropolitana. Área individual en metros cuadrados de construcción de viviendas en oferta de las obras activas, según rango de precios en RD$, ROE 2025-1.</t>
    </r>
  </si>
  <si>
    <r>
      <t xml:space="preserve">Cuadro A.38. </t>
    </r>
    <r>
      <rPr>
        <sz val="9"/>
        <rFont val="Roboto"/>
      </rPr>
      <t>REPÚBLICA DOMINICANA: Región Metropolitana. Área individual en metros cuadrados</t>
    </r>
    <r>
      <rPr>
        <vertAlign val="superscript"/>
        <sz val="9"/>
        <rFont val="Roboto"/>
      </rPr>
      <t xml:space="preserve"> </t>
    </r>
    <r>
      <rPr>
        <sz val="9"/>
        <rFont val="Roboto"/>
      </rPr>
      <t>de construcción por destino de las obras activas, según situación en el mercado, ROE 2025-1</t>
    </r>
  </si>
  <si>
    <r>
      <rPr>
        <b/>
        <sz val="9"/>
        <color theme="1"/>
        <rFont val="Roboto"/>
      </rPr>
      <t>Cuadro A.39.</t>
    </r>
    <r>
      <rPr>
        <sz val="9"/>
        <color theme="1"/>
        <rFont val="Roboto"/>
      </rPr>
      <t xml:space="preserve"> REPÚBLICA DOMINICANA: Región Metropolitana. Área individual de</t>
    </r>
    <r>
      <rPr>
        <vertAlign val="superscript"/>
        <sz val="9"/>
        <color theme="1"/>
        <rFont val="Roboto"/>
      </rPr>
      <t xml:space="preserve"> </t>
    </r>
    <r>
      <rPr>
        <sz val="9"/>
        <color theme="1"/>
        <rFont val="Roboto"/>
      </rPr>
      <t>construcción en metros cuadrados de las obras activas, según situación en el mercado, ROE 2025-1</t>
    </r>
  </si>
  <si>
    <r>
      <rPr>
        <b/>
        <sz val="9"/>
        <color theme="1"/>
        <rFont val="Roboto"/>
      </rPr>
      <t xml:space="preserve">Cuadro A.3. </t>
    </r>
    <r>
      <rPr>
        <sz val="9"/>
        <color theme="1"/>
        <rFont val="Roboto"/>
      </rPr>
      <t>REPÚBLICA DOMINICANA: Región Metropolitana.Cantidad, el porcentaje y variación de obras, según estatus de la obra, ROE 2024-1 al 2025-1.</t>
    </r>
  </si>
  <si>
    <r>
      <rPr>
        <b/>
        <sz val="9"/>
        <color rgb="FF000000"/>
        <rFont val="Roboto"/>
      </rPr>
      <t xml:space="preserve">Cuadro A.1. </t>
    </r>
    <r>
      <rPr>
        <sz val="9"/>
        <color rgb="FF000000"/>
        <rFont val="Roboto"/>
      </rPr>
      <t>REPÚBLICA DOMINICANA: Región Metropolitana. Cantidad, porcentaje y variación de obras, según estado de actualización, ROE 2024-1 al 2025-1</t>
    </r>
  </si>
  <si>
    <r>
      <rPr>
        <b/>
        <sz val="9"/>
        <color rgb="FF000000"/>
        <rFont val="Roboto"/>
      </rPr>
      <t xml:space="preserve">Cuadro A.2. </t>
    </r>
    <r>
      <rPr>
        <sz val="9"/>
        <color rgb="FF000000"/>
        <rFont val="Roboto"/>
      </rPr>
      <t>REPÚBLICA DOMINICANA: Región Metropolitana. Cantidad, porcentaje y variación de obras, según estado de la obra, ROE 2024-1 al 2025-1</t>
    </r>
  </si>
  <si>
    <r>
      <rPr>
        <b/>
        <sz val="9"/>
        <color rgb="FF000000"/>
        <rFont val="Roboto"/>
      </rPr>
      <t xml:space="preserve">Cuadro A.5. </t>
    </r>
    <r>
      <rPr>
        <sz val="9"/>
        <color rgb="FF000000"/>
        <rFont val="Roboto"/>
      </rPr>
      <t>REPÚBLICA DOMINICANA: Región Metropolitana. Cantidad y porcentaje de las obras activas por estado de la obra, según etapa de construcción, ROE-2025-1.</t>
    </r>
  </si>
  <si>
    <r>
      <rPr>
        <b/>
        <sz val="9"/>
        <color theme="1"/>
        <rFont val="Roboto"/>
      </rPr>
      <t xml:space="preserve">Cuadro A.6. </t>
    </r>
    <r>
      <rPr>
        <sz val="9"/>
        <color theme="1"/>
        <rFont val="Roboto"/>
      </rPr>
      <t>REPÚBLICA DOMINICANA: Región Metropolitana Cantidad y porcentaje de las obras por estado de la obra, según etapa de construcción, (ROE 2024-1 al 2025-1).</t>
    </r>
  </si>
  <si>
    <r>
      <rPr>
        <b/>
        <sz val="9"/>
        <color theme="1"/>
        <rFont val="Roboto"/>
      </rPr>
      <t>Cuadro A.10.</t>
    </r>
    <r>
      <rPr>
        <sz val="9"/>
        <color theme="1"/>
        <rFont val="Roboto"/>
      </rPr>
      <t xml:space="preserve"> REPÚBLICA DOMINICANA: Región Metropolitana.Cantidad, porcentaje y variación de las obras activas, según su naturaleza, ROE 2024-1 al 2025-1</t>
    </r>
  </si>
  <si>
    <r>
      <rPr>
        <b/>
        <sz val="9"/>
        <rFont val="Roboto"/>
      </rPr>
      <t>Cuadro A.22.</t>
    </r>
    <r>
      <rPr>
        <sz val="9"/>
        <rFont val="Roboto"/>
      </rPr>
      <t xml:space="preserve"> REPÚBLICA DOMINICANA: Región Metropolitana. Cantidad y porcentaje de obras activas, según el tipo de acero más utilizado en la construcción de esta obra, ROE-2025-1</t>
    </r>
  </si>
  <si>
    <t>Fuente: Oficina Nacional de Estadística (ONE), Registro de Oferta de Edificaciones (ROE  2025-1)</t>
  </si>
  <si>
    <r>
      <rPr>
        <b/>
        <sz val="11"/>
        <color theme="1"/>
        <rFont val="Roboto"/>
      </rPr>
      <t>El Registro de Oferta de Edificaciones (ROE)</t>
    </r>
    <r>
      <rPr>
        <sz val="11"/>
        <color theme="1"/>
        <rFont val="Roboto"/>
      </rPr>
      <t xml:space="preserve"> es una operación estadística que tiene como objetivo principal evaluar el estado de la actividad de construcción de las edificaciones que se caracterizan por los distintos estados de obra, tales como en planos, ejecución, paralizada y culminada.  
La población objetivo la componen las obras que en el momento del operativo se encuentran en cualquier estado de construcción y las que culminan hasta que se vendan en un 75%. Se excluyen las edificaciones individuales en proceso de construcción cuya área final sea inferior a 100 m 2. 
Se realiza cada seis meses y se emplea la técnica estadística de panel longitudinal para darle seguimiento a las obras de registros anteriores hasta que culminan o estén mayoritariamente vendidas, en caso de ser para ventas.
La cobertura geográfica comprende todos los barrios de la zona urbana situados en la región Ozama, en total 163 barrios y 5 parajes de la zona rural. La cartografía utilizada corresponde a la División Territorial de la ONE.
Se dispone de una estructura de personal operativo, la cual está compuesta por: supervisores y empadronadores, choferes, validadores y evaluadores. La recolección de datos se realiza mediante entrevistas directas, siendo la información capturada a través de tabletas.
Para ampliar estas informaciones ver la Metodología del ROE en la página web de la ONE en el siguiente enlace:</t>
    </r>
  </si>
  <si>
    <t>https://www.one.gob.do/publicaciones/2025/informe-de-resultados-del-registro-de-oferta-de-edificaciones-2025-1/</t>
  </si>
  <si>
    <t>https://www.one.gob.do/publicaciones/2022/metodologia-registro-de-oferta-de-edificaciones-roe-2022/</t>
  </si>
  <si>
    <r>
      <rPr>
        <b/>
        <sz val="9"/>
        <color theme="1"/>
        <rFont val="Roboto"/>
      </rPr>
      <t xml:space="preserve">Cuadro A.8.2. </t>
    </r>
    <r>
      <rPr>
        <sz val="9"/>
        <color theme="1"/>
        <rFont val="Roboto"/>
      </rPr>
      <t>REPÚBLICA DOMINICANA: Región Metropolitana Total de obras registradas por estado, según área de construcción de la obra, ROE-2025-1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</si>
</sst>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_-* #,##0.00_-;\-* #,##0.00_-;_-* &quot;-&quot;??_-;_-@_-"/>
    <numFmt numFmtId="165" formatCode="_-* #,##0.0_-;\-* #,##0.0_-;_-* &quot;-&quot;??_-;_-@_-"/>
    <numFmt numFmtId="166" formatCode="0.0%"/>
    <numFmt numFmtId="167" formatCode="_-* #,##0_-;\-* #,##0_-;_-* &quot;-&quot;??_-;_-@_-"/>
    <numFmt numFmtId="168" formatCode="_(* #,##0.0_);_(* \(#,##0.0\);_(* &quot;-&quot;??_);_(@_)"/>
    <numFmt numFmtId="169" formatCode="_(* #,##0_);_(* \(#,##0\);_(* &quot;-&quot;??_);_(@_)"/>
    <numFmt numFmtId="171" formatCode="0.0"/>
    <numFmt numFmtId="172" formatCode="#,##0.0"/>
  </numFmts>
  <fonts count="38" x14ac:knownFonts="1">
    <font>
      <sz val="11"/>
      <color theme="1"/>
      <name val="Aptos Narrow"/>
      <family val="2"/>
      <scheme val="minor"/>
    </font>
    <font>
      <sz val="11"/>
      <color theme="1"/>
      <name val="Aptos Narrow"/>
      <family val="2"/>
      <scheme val="minor"/>
    </font>
    <font>
      <sz val="11"/>
      <color theme="1"/>
      <name val="Cambria"/>
      <family val="2"/>
    </font>
    <font>
      <b/>
      <sz val="11"/>
      <color theme="1"/>
      <name val="Cambria"/>
      <family val="2"/>
    </font>
    <font>
      <sz val="10"/>
      <color theme="1"/>
      <name val="Cambria"/>
      <family val="2"/>
    </font>
    <font>
      <sz val="8"/>
      <color theme="1"/>
      <name val="Roboto"/>
    </font>
    <font>
      <sz val="10"/>
      <color theme="1"/>
      <name val="Roboto"/>
    </font>
    <font>
      <b/>
      <sz val="10"/>
      <color theme="1"/>
      <name val="Roboto"/>
    </font>
    <font>
      <sz val="9"/>
      <color theme="1"/>
      <name val="Roboto"/>
    </font>
    <font>
      <sz val="9"/>
      <color theme="1"/>
      <name val="Cambria"/>
      <family val="2"/>
    </font>
    <font>
      <b/>
      <sz val="11"/>
      <color theme="1"/>
      <name val="Cambria"/>
      <family val="1"/>
    </font>
    <font>
      <sz val="11"/>
      <color theme="1"/>
      <name val="Cambria"/>
      <family val="1"/>
    </font>
    <font>
      <sz val="8"/>
      <name val="Aptos Narrow"/>
      <family val="2"/>
      <scheme val="minor"/>
    </font>
    <font>
      <sz val="11"/>
      <color theme="1"/>
      <name val="Roboto"/>
    </font>
    <font>
      <b/>
      <sz val="11"/>
      <color theme="1"/>
      <name val="Roboto"/>
    </font>
    <font>
      <b/>
      <sz val="11"/>
      <color rgb="FFFF0000"/>
      <name val="Aptos Narrow"/>
      <family val="2"/>
      <scheme val="minor"/>
    </font>
    <font>
      <b/>
      <sz val="11"/>
      <color rgb="FFFF0000"/>
      <name val="Cambria"/>
      <family val="1"/>
    </font>
    <font>
      <b/>
      <sz val="14"/>
      <color rgb="FFFF0000"/>
      <name val="Cambria"/>
      <family val="1"/>
    </font>
    <font>
      <sz val="11"/>
      <color rgb="FF000000"/>
      <name val="Roboto"/>
    </font>
    <font>
      <sz val="10"/>
      <color rgb="FF000000"/>
      <name val="Roboto"/>
    </font>
    <font>
      <b/>
      <sz val="11"/>
      <color rgb="FF000000"/>
      <name val="Cambria"/>
      <family val="1"/>
    </font>
    <font>
      <sz val="11"/>
      <color theme="1"/>
      <name val="Cambria"/>
      <family val="1"/>
    </font>
    <font>
      <sz val="9"/>
      <color rgb="FF000000"/>
      <name val="Roboto"/>
    </font>
    <font>
      <b/>
      <sz val="11"/>
      <color theme="0"/>
      <name val="Roboto"/>
    </font>
    <font>
      <sz val="11"/>
      <name val="Roboto"/>
    </font>
    <font>
      <b/>
      <sz val="9"/>
      <color rgb="FF000000"/>
      <name val="Roboto"/>
    </font>
    <font>
      <b/>
      <sz val="9"/>
      <name val="Roboto"/>
    </font>
    <font>
      <sz val="9"/>
      <color theme="1"/>
      <name val="Aptos Narrow"/>
      <family val="2"/>
      <scheme val="minor"/>
    </font>
    <font>
      <sz val="7"/>
      <color theme="1"/>
      <name val="Roboto"/>
    </font>
    <font>
      <sz val="7"/>
      <color theme="1"/>
      <name val="Cambria"/>
      <family val="2"/>
    </font>
    <font>
      <b/>
      <sz val="9"/>
      <color theme="1"/>
      <name val="Roboto"/>
    </font>
    <font>
      <sz val="9"/>
      <name val="Roboto"/>
    </font>
    <font>
      <b/>
      <sz val="9"/>
      <name val="Aptos Narrow"/>
      <family val="2"/>
      <scheme val="minor"/>
    </font>
    <font>
      <sz val="9"/>
      <name val="Aptos Narrow"/>
      <family val="2"/>
      <scheme val="minor"/>
    </font>
    <font>
      <sz val="9"/>
      <name val="Cambria"/>
      <family val="2"/>
    </font>
    <font>
      <vertAlign val="superscript"/>
      <sz val="9"/>
      <color theme="1"/>
      <name val="Roboto"/>
    </font>
    <font>
      <vertAlign val="superscript"/>
      <sz val="9"/>
      <name val="Roboto"/>
    </font>
    <font>
      <u/>
      <sz val="11"/>
      <color theme="10"/>
      <name val="Aptos Narrow"/>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thin">
        <color theme="0"/>
      </bottom>
      <diagonal/>
    </border>
  </borders>
  <cellStyleXfs count="13">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0" fontId="37" fillId="0" borderId="0" applyNumberFormat="0" applyFill="0" applyBorder="0" applyAlignment="0" applyProtection="0"/>
  </cellStyleXfs>
  <cellXfs count="281">
    <xf numFmtId="0" fontId="0" fillId="0" borderId="0" xfId="0"/>
    <xf numFmtId="0" fontId="2" fillId="0" borderId="0" xfId="2"/>
    <xf numFmtId="43" fontId="2" fillId="0" borderId="0" xfId="2" applyNumberFormat="1"/>
    <xf numFmtId="0" fontId="3" fillId="0" borderId="0" xfId="2" applyFont="1" applyAlignment="1">
      <alignment wrapText="1"/>
    </xf>
    <xf numFmtId="0" fontId="2" fillId="0" borderId="0" xfId="2" applyAlignment="1">
      <alignment horizontal="left"/>
    </xf>
    <xf numFmtId="0" fontId="3" fillId="0" borderId="0" xfId="2" applyFont="1" applyAlignment="1">
      <alignment horizontal="left"/>
    </xf>
    <xf numFmtId="0" fontId="8" fillId="0" borderId="0" xfId="2" applyFont="1" applyAlignment="1">
      <alignment horizontal="left" vertical="center"/>
    </xf>
    <xf numFmtId="166" fontId="2" fillId="0" borderId="0" xfId="1" applyNumberFormat="1" applyFont="1"/>
    <xf numFmtId="0" fontId="2" fillId="0" borderId="0" xfId="2" applyAlignment="1">
      <alignment horizontal="center"/>
    </xf>
    <xf numFmtId="0" fontId="6" fillId="0" borderId="0" xfId="2" applyFont="1" applyAlignment="1">
      <alignment wrapText="1"/>
    </xf>
    <xf numFmtId="0" fontId="7" fillId="0" borderId="0" xfId="2" applyFont="1" applyAlignment="1">
      <alignment wrapText="1"/>
    </xf>
    <xf numFmtId="0" fontId="5" fillId="0" borderId="0" xfId="2" applyFont="1"/>
    <xf numFmtId="0" fontId="6" fillId="0" borderId="0" xfId="2" applyFont="1"/>
    <xf numFmtId="49" fontId="2" fillId="0" borderId="0" xfId="2" applyNumberFormat="1"/>
    <xf numFmtId="49" fontId="5" fillId="0" borderId="0" xfId="2" applyNumberFormat="1" applyFont="1"/>
    <xf numFmtId="0" fontId="0" fillId="0" borderId="0" xfId="2" applyFont="1" applyAlignment="1">
      <alignment horizontal="left" vertical="center"/>
    </xf>
    <xf numFmtId="0" fontId="10" fillId="0" borderId="0" xfId="2" applyFont="1" applyAlignment="1">
      <alignment horizontal="center" wrapText="1"/>
    </xf>
    <xf numFmtId="0" fontId="10" fillId="0" borderId="0" xfId="2" applyFont="1" applyAlignment="1">
      <alignment horizontal="center"/>
    </xf>
    <xf numFmtId="167" fontId="1" fillId="0" borderId="0" xfId="3" applyNumberFormat="1" applyFont="1" applyBorder="1" applyAlignment="1">
      <alignment horizontal="center" vertical="center"/>
    </xf>
    <xf numFmtId="0" fontId="2" fillId="0" borderId="0" xfId="2" applyAlignment="1">
      <alignment wrapText="1"/>
    </xf>
    <xf numFmtId="3" fontId="0" fillId="0" borderId="0" xfId="0" applyNumberFormat="1"/>
    <xf numFmtId="3" fontId="2" fillId="0" borderId="0" xfId="2" applyNumberFormat="1"/>
    <xf numFmtId="0" fontId="11" fillId="0" borderId="0" xfId="2" applyFont="1"/>
    <xf numFmtId="0" fontId="2" fillId="0" borderId="0" xfId="2" applyAlignment="1">
      <alignment horizontal="center" wrapText="1"/>
    </xf>
    <xf numFmtId="0" fontId="16" fillId="0" borderId="0" xfId="2" applyFont="1"/>
    <xf numFmtId="0" fontId="17" fillId="0" borderId="0" xfId="2" applyFont="1"/>
    <xf numFmtId="0" fontId="0" fillId="0" borderId="0" xfId="0" applyAlignment="1">
      <alignment vertical="center" wrapText="1"/>
    </xf>
    <xf numFmtId="3" fontId="0" fillId="0" borderId="0" xfId="0" applyNumberFormat="1" applyAlignment="1">
      <alignment vertical="center" wrapText="1"/>
    </xf>
    <xf numFmtId="0" fontId="5" fillId="0" borderId="0" xfId="0" applyFont="1" applyAlignment="1">
      <alignment vertical="center" wrapText="1"/>
    </xf>
    <xf numFmtId="0" fontId="13" fillId="0" borderId="0" xfId="2" applyFont="1" applyAlignment="1">
      <alignment wrapText="1"/>
    </xf>
    <xf numFmtId="0" fontId="0" fillId="0" borderId="0" xfId="0" applyAlignment="1">
      <alignment horizontal="left"/>
    </xf>
    <xf numFmtId="43" fontId="0" fillId="0" borderId="0" xfId="0" applyNumberFormat="1"/>
    <xf numFmtId="0" fontId="8" fillId="0" borderId="0" xfId="2" applyFont="1"/>
    <xf numFmtId="166" fontId="1" fillId="0" borderId="0" xfId="3" applyNumberFormat="1" applyFont="1" applyBorder="1" applyAlignment="1">
      <alignment horizontal="center" vertical="center"/>
    </xf>
    <xf numFmtId="0" fontId="21" fillId="0" borderId="0" xfId="2" applyFont="1"/>
    <xf numFmtId="171" fontId="5" fillId="0" borderId="0" xfId="0" applyNumberFormat="1" applyFont="1" applyAlignment="1">
      <alignment vertical="center" wrapText="1"/>
    </xf>
    <xf numFmtId="0" fontId="5" fillId="0" borderId="0" xfId="0" applyFont="1" applyAlignment="1">
      <alignment horizontal="left" vertical="center" wrapText="1"/>
    </xf>
    <xf numFmtId="49" fontId="2" fillId="0" borderId="0" xfId="2" applyNumberFormat="1" applyAlignment="1">
      <alignment horizontal="left"/>
    </xf>
    <xf numFmtId="0" fontId="13" fillId="0" borderId="0" xfId="2" applyFont="1"/>
    <xf numFmtId="171" fontId="2" fillId="0" borderId="0" xfId="2" applyNumberFormat="1"/>
    <xf numFmtId="167" fontId="8" fillId="0" borderId="0" xfId="3" applyNumberFormat="1" applyFont="1" applyBorder="1" applyAlignment="1">
      <alignment horizontal="right" vertical="center"/>
    </xf>
    <xf numFmtId="0" fontId="5" fillId="0" borderId="0" xfId="0" applyFont="1" applyAlignment="1">
      <alignment vertical="center"/>
    </xf>
    <xf numFmtId="0" fontId="14" fillId="0" borderId="0" xfId="2" applyFont="1"/>
    <xf numFmtId="0" fontId="6" fillId="0" borderId="0" xfId="2" applyFont="1" applyAlignment="1">
      <alignment horizontal="center" wrapText="1"/>
    </xf>
    <xf numFmtId="0" fontId="5" fillId="0" borderId="0" xfId="0" applyFont="1" applyAlignment="1">
      <alignment horizontal="center" vertical="center" wrapText="1"/>
    </xf>
    <xf numFmtId="49" fontId="4" fillId="0" borderId="0" xfId="2" applyNumberFormat="1" applyFont="1" applyAlignment="1">
      <alignment horizontal="left"/>
    </xf>
    <xf numFmtId="166" fontId="0" fillId="0" borderId="0" xfId="1" applyNumberFormat="1" applyFont="1" applyBorder="1"/>
    <xf numFmtId="0" fontId="3" fillId="0" borderId="0" xfId="2" applyFont="1"/>
    <xf numFmtId="166" fontId="2" fillId="0" borderId="0" xfId="1" applyNumberFormat="1" applyFont="1" applyBorder="1"/>
    <xf numFmtId="0" fontId="11" fillId="0" borderId="0" xfId="2" applyFont="1" applyAlignment="1">
      <alignment wrapText="1"/>
    </xf>
    <xf numFmtId="3" fontId="6" fillId="0" borderId="0" xfId="2" applyNumberFormat="1" applyFont="1" applyAlignment="1">
      <alignment wrapText="1"/>
    </xf>
    <xf numFmtId="0" fontId="6" fillId="0" borderId="0" xfId="2" applyFont="1" applyAlignment="1">
      <alignment vertical="center" wrapText="1"/>
    </xf>
    <xf numFmtId="0" fontId="14" fillId="0" borderId="0" xfId="2" applyFont="1" applyAlignment="1">
      <alignment wrapText="1"/>
    </xf>
    <xf numFmtId="0" fontId="15" fillId="0" borderId="0" xfId="0" applyFont="1"/>
    <xf numFmtId="165" fontId="1" fillId="0" borderId="0" xfId="3" applyNumberFormat="1" applyFont="1" applyBorder="1" applyAlignment="1">
      <alignment horizontal="center" vertical="center"/>
    </xf>
    <xf numFmtId="0" fontId="22" fillId="0" borderId="0" xfId="0" applyFont="1" applyAlignment="1">
      <alignment horizontal="left" vertical="center" wrapText="1"/>
    </xf>
    <xf numFmtId="3" fontId="22" fillId="0" borderId="0" xfId="0" applyNumberFormat="1" applyFont="1" applyAlignment="1">
      <alignment horizontal="right"/>
    </xf>
    <xf numFmtId="171" fontId="22" fillId="0" borderId="0" xfId="0" applyNumberFormat="1" applyFont="1"/>
    <xf numFmtId="0" fontId="3" fillId="0" borderId="0" xfId="2" applyFont="1" applyAlignment="1">
      <alignment horizontal="center"/>
    </xf>
    <xf numFmtId="0" fontId="17" fillId="0" borderId="0" xfId="2" applyFont="1" applyAlignment="1">
      <alignment horizontal="center"/>
    </xf>
    <xf numFmtId="0" fontId="16" fillId="0" borderId="0" xfId="2" applyFont="1" applyAlignment="1">
      <alignment horizontal="center"/>
    </xf>
    <xf numFmtId="49" fontId="2" fillId="0" borderId="0" xfId="2" applyNumberFormat="1" applyAlignment="1">
      <alignment horizontal="center"/>
    </xf>
    <xf numFmtId="3" fontId="2" fillId="0" borderId="0" xfId="2" applyNumberFormat="1" applyAlignment="1">
      <alignment horizontal="center"/>
    </xf>
    <xf numFmtId="0" fontId="0" fillId="0" borderId="0" xfId="0" applyAlignment="1">
      <alignment horizontal="center"/>
    </xf>
    <xf numFmtId="0" fontId="5" fillId="0" borderId="0" xfId="0" applyFont="1" applyAlignment="1">
      <alignment horizontal="left" vertical="center" wrapText="1"/>
    </xf>
    <xf numFmtId="49" fontId="5" fillId="0" borderId="0" xfId="2" applyNumberFormat="1" applyFont="1" applyAlignment="1">
      <alignment horizontal="left" wrapText="1"/>
    </xf>
    <xf numFmtId="0" fontId="3" fillId="0" borderId="0" xfId="2" applyFont="1" applyAlignment="1">
      <alignment horizontal="center"/>
    </xf>
    <xf numFmtId="0" fontId="18" fillId="0" borderId="0" xfId="2" applyFont="1" applyAlignment="1">
      <alignment horizontal="center" vertical="center" wrapText="1"/>
    </xf>
    <xf numFmtId="0" fontId="13" fillId="0" borderId="0" xfId="2" applyFont="1" applyAlignment="1">
      <alignment horizontal="center" vertical="center" wrapText="1"/>
    </xf>
    <xf numFmtId="0" fontId="19" fillId="0" borderId="0" xfId="2" applyFont="1" applyAlignment="1">
      <alignment horizontal="center" wrapText="1"/>
    </xf>
    <xf numFmtId="49" fontId="9" fillId="0" borderId="0" xfId="2" applyNumberFormat="1" applyFont="1" applyAlignment="1">
      <alignment horizontal="left"/>
    </xf>
    <xf numFmtId="0" fontId="2" fillId="0" borderId="0" xfId="2" applyAlignment="1">
      <alignment horizontal="center"/>
    </xf>
    <xf numFmtId="0" fontId="19" fillId="0" borderId="0" xfId="2" applyFont="1" applyAlignment="1">
      <alignment horizontal="center" vertical="center" wrapText="1"/>
    </xf>
    <xf numFmtId="49" fontId="2" fillId="0" borderId="0" xfId="2" applyNumberFormat="1" applyAlignment="1">
      <alignment horizontal="left"/>
    </xf>
    <xf numFmtId="0" fontId="6" fillId="0" borderId="0" xfId="2" applyFont="1" applyAlignment="1">
      <alignment horizontal="center" vertical="center" wrapText="1"/>
    </xf>
    <xf numFmtId="0" fontId="6" fillId="0" borderId="0" xfId="2" applyFont="1" applyAlignment="1">
      <alignment horizontal="center" wrapText="1"/>
    </xf>
    <xf numFmtId="0" fontId="5" fillId="0" borderId="0" xfId="0" applyFont="1" applyAlignment="1">
      <alignment horizontal="center" vertical="center" wrapText="1"/>
    </xf>
    <xf numFmtId="0" fontId="6" fillId="0" borderId="0" xfId="2" applyFont="1" applyAlignment="1">
      <alignment horizontal="center"/>
    </xf>
    <xf numFmtId="0" fontId="14" fillId="0" borderId="0" xfId="2" applyFont="1" applyAlignment="1">
      <alignment horizontal="center" vertical="center" wrapText="1"/>
    </xf>
    <xf numFmtId="0" fontId="20" fillId="0" borderId="0" xfId="2" applyFont="1" applyAlignment="1">
      <alignment horizontal="center" wrapText="1"/>
    </xf>
    <xf numFmtId="0" fontId="10" fillId="0" borderId="0" xfId="2" applyFont="1" applyAlignment="1">
      <alignment horizontal="center" wrapText="1"/>
    </xf>
    <xf numFmtId="0" fontId="13" fillId="0" borderId="0" xfId="2" applyFont="1" applyAlignment="1">
      <alignment horizontal="left" vertical="center" wrapText="1"/>
    </xf>
    <xf numFmtId="0" fontId="16" fillId="0" borderId="0" xfId="2" applyFont="1" applyAlignment="1">
      <alignment horizontal="center" wrapText="1"/>
    </xf>
    <xf numFmtId="0" fontId="14" fillId="0" borderId="0" xfId="2" applyFont="1" applyAlignment="1">
      <alignment horizontal="center" wrapText="1"/>
    </xf>
    <xf numFmtId="49" fontId="4" fillId="0" borderId="0" xfId="2" applyNumberFormat="1" applyFont="1" applyAlignment="1">
      <alignment horizontal="left"/>
    </xf>
    <xf numFmtId="0" fontId="2" fillId="0" borderId="0" xfId="2" applyAlignment="1">
      <alignment horizontal="center" wrapText="1"/>
    </xf>
    <xf numFmtId="0" fontId="3" fillId="2" borderId="0" xfId="2" applyFont="1" applyFill="1" applyAlignment="1">
      <alignment horizontal="center"/>
    </xf>
    <xf numFmtId="0" fontId="7" fillId="0" borderId="0" xfId="2" applyFont="1" applyAlignment="1">
      <alignment horizontal="center" wrapText="1"/>
    </xf>
    <xf numFmtId="0" fontId="22" fillId="0" borderId="0" xfId="2" applyFont="1" applyAlignment="1">
      <alignment horizontal="left" vertical="center" wrapText="1"/>
    </xf>
    <xf numFmtId="0" fontId="8" fillId="0" borderId="0" xfId="2" applyFont="1" applyAlignment="1">
      <alignment horizontal="left" vertical="center" wrapText="1"/>
    </xf>
    <xf numFmtId="0" fontId="26" fillId="0" borderId="1" xfId="2" applyFont="1" applyBorder="1" applyAlignment="1">
      <alignment horizontal="center" vertical="center"/>
    </xf>
    <xf numFmtId="0" fontId="26" fillId="0" borderId="1" xfId="2" applyFont="1" applyBorder="1" applyAlignment="1">
      <alignment horizontal="right" vertical="center" wrapText="1"/>
    </xf>
    <xf numFmtId="0" fontId="26" fillId="0" borderId="2" xfId="2" applyFont="1" applyBorder="1" applyAlignment="1">
      <alignment horizontal="center" vertical="center"/>
    </xf>
    <xf numFmtId="0" fontId="26" fillId="0" borderId="2" xfId="2" applyFont="1" applyBorder="1" applyAlignment="1">
      <alignment horizontal="right" vertical="center"/>
    </xf>
    <xf numFmtId="0" fontId="26" fillId="0" borderId="2" xfId="2" applyFont="1" applyBorder="1" applyAlignment="1">
      <alignment horizontal="right" vertical="center" wrapText="1"/>
    </xf>
    <xf numFmtId="167" fontId="8" fillId="0" borderId="0" xfId="3" applyNumberFormat="1" applyFont="1" applyAlignment="1">
      <alignment vertical="center"/>
    </xf>
    <xf numFmtId="166" fontId="8" fillId="0" borderId="0" xfId="3" applyNumberFormat="1" applyFont="1" applyAlignment="1">
      <alignment horizontal="right" vertical="center"/>
    </xf>
    <xf numFmtId="3" fontId="27" fillId="0" borderId="0" xfId="0" applyNumberFormat="1" applyFont="1"/>
    <xf numFmtId="166" fontId="27" fillId="0" borderId="0" xfId="1" applyNumberFormat="1" applyFont="1"/>
    <xf numFmtId="49" fontId="8" fillId="0" borderId="0" xfId="2" applyNumberFormat="1" applyFont="1" applyAlignment="1">
      <alignment horizontal="left"/>
    </xf>
    <xf numFmtId="167" fontId="8" fillId="0" borderId="0" xfId="3" applyNumberFormat="1" applyFont="1" applyAlignment="1">
      <alignment horizontal="center"/>
    </xf>
    <xf numFmtId="0" fontId="26" fillId="0" borderId="2" xfId="2" applyFont="1" applyBorder="1" applyAlignment="1">
      <alignment horizontal="left" vertical="center"/>
    </xf>
    <xf numFmtId="167" fontId="26" fillId="0" borderId="2" xfId="3" applyNumberFormat="1" applyFont="1" applyFill="1" applyBorder="1" applyAlignment="1">
      <alignment horizontal="right" vertical="center" indent="1"/>
    </xf>
    <xf numFmtId="165" fontId="26" fillId="0" borderId="2" xfId="3" applyNumberFormat="1" applyFont="1" applyFill="1" applyBorder="1" applyAlignment="1">
      <alignment horizontal="right"/>
    </xf>
    <xf numFmtId="165" fontId="26" fillId="0" borderId="2" xfId="3" applyNumberFormat="1" applyFont="1" applyFill="1" applyBorder="1" applyAlignment="1">
      <alignment horizontal="center"/>
    </xf>
    <xf numFmtId="166" fontId="26" fillId="0" borderId="2" xfId="3" applyNumberFormat="1" applyFont="1" applyFill="1" applyBorder="1" applyAlignment="1">
      <alignment horizontal="right"/>
    </xf>
    <xf numFmtId="0" fontId="28" fillId="0" borderId="0" xfId="0" applyFont="1" applyAlignment="1">
      <alignment vertical="center"/>
    </xf>
    <xf numFmtId="0" fontId="29" fillId="0" borderId="0" xfId="2" applyFont="1"/>
    <xf numFmtId="0" fontId="26" fillId="0" borderId="1" xfId="2" applyFont="1" applyBorder="1" applyAlignment="1">
      <alignment horizontal="left" vertical="center" wrapText="1"/>
    </xf>
    <xf numFmtId="0" fontId="26" fillId="0" borderId="1" xfId="2" applyFont="1" applyBorder="1" applyAlignment="1">
      <alignment horizontal="center" vertical="center" wrapText="1"/>
    </xf>
    <xf numFmtId="0" fontId="26" fillId="0" borderId="2" xfId="2" applyFont="1" applyBorder="1" applyAlignment="1">
      <alignment horizontal="left" vertical="center" wrapText="1"/>
    </xf>
    <xf numFmtId="166" fontId="8" fillId="0" borderId="0" xfId="1" applyNumberFormat="1" applyFont="1" applyBorder="1" applyAlignment="1">
      <alignment horizontal="right" vertical="center"/>
    </xf>
    <xf numFmtId="171" fontId="8" fillId="0" borderId="0" xfId="1" applyNumberFormat="1" applyFont="1" applyBorder="1" applyAlignment="1">
      <alignment horizontal="right" vertical="center"/>
    </xf>
    <xf numFmtId="167" fontId="8" fillId="0" borderId="0" xfId="3" applyNumberFormat="1" applyFont="1" applyBorder="1" applyAlignment="1">
      <alignment horizontal="right"/>
    </xf>
    <xf numFmtId="3" fontId="8" fillId="0" borderId="0" xfId="2" applyNumberFormat="1" applyFont="1"/>
    <xf numFmtId="167" fontId="26" fillId="0" borderId="2" xfId="3" applyNumberFormat="1" applyFont="1" applyFill="1" applyBorder="1" applyAlignment="1">
      <alignment horizontal="center" vertical="center"/>
    </xf>
    <xf numFmtId="165" fontId="26" fillId="0" borderId="2" xfId="3" applyNumberFormat="1" applyFont="1" applyFill="1" applyBorder="1" applyAlignment="1">
      <alignment horizontal="center" vertical="center"/>
    </xf>
    <xf numFmtId="165" fontId="26" fillId="0" borderId="2" xfId="3" applyNumberFormat="1" applyFont="1" applyFill="1" applyBorder="1" applyAlignment="1">
      <alignment horizontal="right" vertical="center"/>
    </xf>
    <xf numFmtId="0" fontId="28" fillId="0" borderId="0" xfId="0" applyFont="1" applyAlignment="1">
      <alignment horizontal="left" vertical="center" wrapText="1"/>
    </xf>
    <xf numFmtId="0" fontId="26" fillId="0" borderId="1" xfId="2" applyFont="1" applyBorder="1" applyAlignment="1">
      <alignment horizontal="left" vertical="center"/>
    </xf>
    <xf numFmtId="0" fontId="26" fillId="0" borderId="2" xfId="2" applyFont="1" applyBorder="1" applyAlignment="1">
      <alignment horizontal="left" vertical="center"/>
    </xf>
    <xf numFmtId="0" fontId="26" fillId="0" borderId="2" xfId="2" applyFont="1" applyBorder="1" applyAlignment="1">
      <alignment horizontal="center" vertical="center" wrapText="1"/>
    </xf>
    <xf numFmtId="167" fontId="8" fillId="0" borderId="0" xfId="3" applyNumberFormat="1" applyFont="1" applyBorder="1" applyAlignment="1">
      <alignment horizontal="center" vertical="center"/>
    </xf>
    <xf numFmtId="166" fontId="9" fillId="0" borderId="0" xfId="1" applyNumberFormat="1" applyFont="1"/>
    <xf numFmtId="167" fontId="8" fillId="0" borderId="0" xfId="3" applyNumberFormat="1" applyFont="1" applyBorder="1"/>
    <xf numFmtId="166" fontId="26" fillId="0" borderId="2" xfId="1" applyNumberFormat="1" applyFont="1" applyFill="1" applyBorder="1" applyAlignment="1">
      <alignment horizontal="right" vertical="center"/>
    </xf>
    <xf numFmtId="0" fontId="26" fillId="0" borderId="1" xfId="2" applyFont="1" applyBorder="1" applyAlignment="1">
      <alignment horizontal="right" vertical="center"/>
    </xf>
    <xf numFmtId="0" fontId="26" fillId="0" borderId="2" xfId="2" applyFont="1" applyBorder="1" applyAlignment="1">
      <alignment horizontal="right" vertical="center"/>
    </xf>
    <xf numFmtId="167" fontId="8" fillId="0" borderId="0" xfId="3" applyNumberFormat="1" applyFont="1" applyAlignment="1">
      <alignment horizontal="right" vertical="center" indent="1"/>
    </xf>
    <xf numFmtId="166" fontId="8" fillId="0" borderId="0" xfId="1" applyNumberFormat="1" applyFont="1" applyAlignment="1">
      <alignment horizontal="right"/>
    </xf>
    <xf numFmtId="171" fontId="8" fillId="0" borderId="0" xfId="1" applyNumberFormat="1" applyFont="1" applyAlignment="1">
      <alignment horizontal="right" vertical="center"/>
    </xf>
    <xf numFmtId="167" fontId="8" fillId="0" borderId="0" xfId="3" applyNumberFormat="1" applyFont="1" applyAlignment="1">
      <alignment horizontal="right" indent="1"/>
    </xf>
    <xf numFmtId="166" fontId="26" fillId="0" borderId="2" xfId="1" applyNumberFormat="1" applyFont="1" applyFill="1" applyBorder="1" applyAlignment="1">
      <alignment horizontal="right"/>
    </xf>
    <xf numFmtId="166" fontId="26" fillId="0" borderId="2" xfId="1" applyNumberFormat="1" applyFont="1" applyFill="1" applyBorder="1"/>
    <xf numFmtId="0" fontId="26" fillId="0" borderId="2" xfId="2" applyFont="1" applyBorder="1" applyAlignment="1">
      <alignment horizontal="center" vertical="center"/>
    </xf>
    <xf numFmtId="0" fontId="26" fillId="0" borderId="2" xfId="2" applyFont="1" applyBorder="1" applyAlignment="1">
      <alignment horizontal="center" vertical="center" wrapText="1"/>
    </xf>
    <xf numFmtId="0" fontId="8" fillId="0" borderId="0" xfId="2" applyFont="1" applyAlignment="1">
      <alignment horizontal="right" vertical="center"/>
    </xf>
    <xf numFmtId="166" fontId="8" fillId="0" borderId="0" xfId="1" applyNumberFormat="1" applyFont="1" applyBorder="1" applyAlignment="1">
      <alignment horizontal="center" vertical="center"/>
    </xf>
    <xf numFmtId="169" fontId="8" fillId="0" borderId="0" xfId="5" applyNumberFormat="1" applyFont="1" applyAlignment="1">
      <alignment horizontal="center" vertical="center"/>
    </xf>
    <xf numFmtId="169" fontId="8" fillId="0" borderId="0" xfId="5" applyNumberFormat="1" applyFont="1" applyAlignment="1">
      <alignment horizontal="right" vertical="center"/>
    </xf>
    <xf numFmtId="0" fontId="8" fillId="0" borderId="0" xfId="2" applyFont="1" applyAlignment="1">
      <alignment horizontal="right"/>
    </xf>
    <xf numFmtId="169" fontId="8" fillId="0" borderId="0" xfId="5" applyNumberFormat="1" applyFont="1" applyAlignment="1">
      <alignment horizontal="center"/>
    </xf>
    <xf numFmtId="169" fontId="26" fillId="0" borderId="2" xfId="5" applyNumberFormat="1" applyFont="1" applyFill="1" applyBorder="1" applyAlignment="1">
      <alignment horizontal="left" vertical="center"/>
    </xf>
    <xf numFmtId="166" fontId="26" fillId="0" borderId="2" xfId="1" applyNumberFormat="1" applyFont="1" applyFill="1" applyBorder="1" applyAlignment="1">
      <alignment horizontal="center" vertical="center"/>
    </xf>
    <xf numFmtId="0" fontId="28" fillId="0" borderId="0" xfId="2" applyFont="1"/>
    <xf numFmtId="3" fontId="13" fillId="0" borderId="0" xfId="2" applyNumberFormat="1" applyFont="1"/>
    <xf numFmtId="0" fontId="24" fillId="0" borderId="0" xfId="2" applyFont="1"/>
    <xf numFmtId="0" fontId="26" fillId="0" borderId="1" xfId="2" applyFont="1" applyBorder="1" applyAlignment="1">
      <alignment horizontal="center"/>
    </xf>
    <xf numFmtId="169" fontId="8" fillId="0" borderId="0" xfId="5" applyNumberFormat="1" applyFont="1" applyAlignment="1">
      <alignment horizontal="right" vertical="center" indent="1"/>
    </xf>
    <xf numFmtId="171" fontId="8" fillId="0" borderId="0" xfId="1" applyNumberFormat="1" applyFont="1"/>
    <xf numFmtId="49" fontId="8" fillId="0" borderId="0" xfId="2" applyNumberFormat="1" applyFont="1" applyAlignment="1">
      <alignment horizontal="left" wrapText="1"/>
    </xf>
    <xf numFmtId="169" fontId="8" fillId="0" borderId="0" xfId="5" applyNumberFormat="1" applyFont="1" applyAlignment="1">
      <alignment horizontal="right" indent="1"/>
    </xf>
    <xf numFmtId="169" fontId="26" fillId="0" borderId="2" xfId="5" applyNumberFormat="1" applyFont="1" applyFill="1" applyBorder="1" applyAlignment="1">
      <alignment horizontal="right" vertical="center"/>
    </xf>
    <xf numFmtId="171" fontId="26" fillId="0" borderId="2" xfId="1" applyNumberFormat="1" applyFont="1" applyFill="1" applyBorder="1"/>
    <xf numFmtId="166" fontId="30" fillId="0" borderId="2" xfId="3" applyNumberFormat="1" applyFont="1" applyBorder="1" applyAlignment="1">
      <alignment horizontal="right" vertical="center"/>
    </xf>
    <xf numFmtId="0" fontId="26" fillId="0" borderId="3" xfId="2" applyFont="1" applyFill="1" applyBorder="1" applyAlignment="1">
      <alignment horizontal="center" vertical="center"/>
    </xf>
    <xf numFmtId="0" fontId="26" fillId="0" borderId="3" xfId="2" applyFont="1" applyFill="1" applyBorder="1" applyAlignment="1">
      <alignment horizontal="right" vertical="center"/>
    </xf>
    <xf numFmtId="49" fontId="31" fillId="0" borderId="0" xfId="2" applyNumberFormat="1" applyFont="1" applyFill="1" applyAlignment="1">
      <alignment horizontal="left"/>
    </xf>
    <xf numFmtId="169" fontId="31" fillId="0" borderId="0" xfId="5" applyNumberFormat="1" applyFont="1" applyFill="1" applyBorder="1" applyAlignment="1">
      <alignment horizontal="right"/>
    </xf>
    <xf numFmtId="169" fontId="31" fillId="0" borderId="0" xfId="5" applyNumberFormat="1" applyFont="1" applyFill="1" applyBorder="1" applyAlignment="1"/>
    <xf numFmtId="49" fontId="31" fillId="0" borderId="0" xfId="2" applyNumberFormat="1" applyFont="1" applyFill="1" applyAlignment="1">
      <alignment horizontal="left" wrapText="1"/>
    </xf>
    <xf numFmtId="0" fontId="31" fillId="0" borderId="0" xfId="2" applyFont="1" applyFill="1" applyAlignment="1">
      <alignment horizontal="left" vertical="center"/>
    </xf>
    <xf numFmtId="169" fontId="31" fillId="0" borderId="0" xfId="5" applyNumberFormat="1" applyFont="1" applyFill="1" applyBorder="1" applyAlignment="1">
      <alignment horizontal="right" vertical="center"/>
    </xf>
    <xf numFmtId="169" fontId="31" fillId="0" borderId="0" xfId="5" applyNumberFormat="1" applyFont="1" applyFill="1" applyBorder="1" applyAlignment="1">
      <alignment vertical="center"/>
    </xf>
    <xf numFmtId="0" fontId="26" fillId="0" borderId="2" xfId="2" applyFont="1" applyFill="1" applyBorder="1" applyAlignment="1">
      <alignment horizontal="left" vertical="center"/>
    </xf>
    <xf numFmtId="169" fontId="26" fillId="0" borderId="2" xfId="5" applyNumberFormat="1" applyFont="1" applyFill="1" applyBorder="1" applyAlignment="1">
      <alignment horizontal="center" vertical="center"/>
    </xf>
    <xf numFmtId="169" fontId="26" fillId="0" borderId="2" xfId="5" applyNumberFormat="1" applyFont="1" applyFill="1" applyBorder="1" applyAlignment="1">
      <alignment horizontal="right"/>
    </xf>
    <xf numFmtId="49" fontId="28" fillId="0" borderId="0" xfId="2" applyNumberFormat="1" applyFont="1" applyAlignment="1">
      <alignment horizontal="left"/>
    </xf>
    <xf numFmtId="0" fontId="28" fillId="0" borderId="0" xfId="0" applyFont="1" applyAlignment="1">
      <alignment vertical="center" wrapText="1"/>
    </xf>
    <xf numFmtId="169" fontId="31" fillId="0" borderId="0" xfId="5" applyNumberFormat="1" applyFont="1" applyFill="1"/>
    <xf numFmtId="169" fontId="31" fillId="0" borderId="0" xfId="5" applyNumberFormat="1" applyFont="1" applyFill="1" applyAlignment="1">
      <alignment horizontal="right"/>
    </xf>
    <xf numFmtId="169" fontId="31" fillId="0" borderId="0" xfId="5" applyNumberFormat="1" applyFont="1" applyFill="1" applyAlignment="1">
      <alignment horizontal="right" vertical="center"/>
    </xf>
    <xf numFmtId="0" fontId="26" fillId="0" borderId="1" xfId="2" applyFont="1" applyFill="1" applyBorder="1" applyAlignment="1">
      <alignment horizontal="center" vertical="center"/>
    </xf>
    <xf numFmtId="0" fontId="26" fillId="0" borderId="4" xfId="2" applyFont="1" applyFill="1" applyBorder="1" applyAlignment="1">
      <alignment horizontal="center" vertical="center"/>
    </xf>
    <xf numFmtId="0" fontId="26" fillId="0" borderId="2" xfId="2" applyFont="1" applyFill="1" applyBorder="1" applyAlignment="1">
      <alignment horizontal="center" vertical="center"/>
    </xf>
    <xf numFmtId="0" fontId="26" fillId="0" borderId="2" xfId="2" applyFont="1" applyFill="1" applyBorder="1" applyAlignment="1">
      <alignment horizontal="right" vertical="center"/>
    </xf>
    <xf numFmtId="49" fontId="26" fillId="0" borderId="2" xfId="2" applyNumberFormat="1" applyFont="1" applyFill="1" applyBorder="1" applyAlignment="1">
      <alignment horizontal="right"/>
    </xf>
    <xf numFmtId="169" fontId="8" fillId="0" borderId="0" xfId="5" applyNumberFormat="1" applyFont="1" applyBorder="1" applyAlignment="1">
      <alignment horizontal="center"/>
    </xf>
    <xf numFmtId="0" fontId="26" fillId="0" borderId="1" xfId="2" applyFont="1" applyFill="1" applyBorder="1" applyAlignment="1">
      <alignment horizontal="center" vertical="center" wrapText="1"/>
    </xf>
    <xf numFmtId="0" fontId="26" fillId="0" borderId="2" xfId="2" applyFont="1" applyFill="1" applyBorder="1" applyAlignment="1">
      <alignment horizontal="center" vertical="center" wrapText="1"/>
    </xf>
    <xf numFmtId="0" fontId="26" fillId="0" borderId="2" xfId="2" applyFont="1" applyFill="1" applyBorder="1" applyAlignment="1">
      <alignment horizontal="center" vertical="center"/>
    </xf>
    <xf numFmtId="49" fontId="26" fillId="0" borderId="2" xfId="2" applyNumberFormat="1" applyFont="1" applyFill="1" applyBorder="1" applyAlignment="1">
      <alignment horizontal="center"/>
    </xf>
    <xf numFmtId="0" fontId="31" fillId="0" borderId="0" xfId="2" applyFont="1" applyAlignment="1">
      <alignment horizontal="left" wrapText="1"/>
    </xf>
    <xf numFmtId="0" fontId="26" fillId="0" borderId="3" xfId="0" applyFont="1" applyFill="1" applyBorder="1" applyAlignment="1">
      <alignment horizontal="center" vertical="center"/>
    </xf>
    <xf numFmtId="0" fontId="26" fillId="0" borderId="3" xfId="0" applyFont="1" applyFill="1" applyBorder="1" applyAlignment="1">
      <alignment horizontal="right" vertical="center"/>
    </xf>
    <xf numFmtId="0" fontId="26" fillId="0" borderId="3" xfId="0" applyFont="1" applyFill="1" applyBorder="1" applyAlignment="1">
      <alignment horizontal="left" vertical="center"/>
    </xf>
    <xf numFmtId="3" fontId="26" fillId="0" borderId="3" xfId="0" applyNumberFormat="1" applyFont="1" applyFill="1" applyBorder="1" applyAlignment="1">
      <alignment horizontal="right" vertical="center"/>
    </xf>
    <xf numFmtId="171" fontId="26" fillId="0" borderId="3" xfId="0" applyNumberFormat="1" applyFont="1" applyFill="1" applyBorder="1" applyAlignment="1">
      <alignment horizontal="right" vertical="center"/>
    </xf>
    <xf numFmtId="0" fontId="8" fillId="0" borderId="0" xfId="2" applyFont="1" applyAlignment="1">
      <alignment horizontal="left" wrapText="1"/>
    </xf>
    <xf numFmtId="0" fontId="26" fillId="0" borderId="2" xfId="2" applyFont="1" applyFill="1" applyBorder="1" applyAlignment="1">
      <alignment horizontal="right" vertical="center" wrapText="1"/>
    </xf>
    <xf numFmtId="0" fontId="26" fillId="0" borderId="1" xfId="2" applyFont="1" applyFill="1" applyBorder="1" applyAlignment="1">
      <alignment horizontal="right" vertical="center" wrapText="1"/>
    </xf>
    <xf numFmtId="171" fontId="8" fillId="0" borderId="0" xfId="3" applyNumberFormat="1" applyFont="1" applyAlignment="1">
      <alignment horizontal="right" vertical="center"/>
    </xf>
    <xf numFmtId="3" fontId="8" fillId="0" borderId="0" xfId="2" applyNumberFormat="1" applyFont="1" applyAlignment="1">
      <alignment horizontal="right"/>
    </xf>
    <xf numFmtId="171" fontId="8" fillId="0" borderId="0" xfId="2" applyNumberFormat="1" applyFont="1" applyAlignment="1">
      <alignment horizontal="right"/>
    </xf>
    <xf numFmtId="171" fontId="26" fillId="0" borderId="2" xfId="3" applyNumberFormat="1" applyFont="1" applyFill="1" applyBorder="1" applyAlignment="1">
      <alignment horizontal="right"/>
    </xf>
    <xf numFmtId="2" fontId="26" fillId="0" borderId="2" xfId="1" applyNumberFormat="1" applyFont="1" applyFill="1" applyBorder="1"/>
    <xf numFmtId="0" fontId="31" fillId="0" borderId="0" xfId="2" applyFont="1" applyAlignment="1">
      <alignment horizontal="left" vertical="center"/>
    </xf>
    <xf numFmtId="167" fontId="31" fillId="0" borderId="0" xfId="3" applyNumberFormat="1" applyFont="1" applyBorder="1" applyAlignment="1">
      <alignment horizontal="right" vertical="center"/>
    </xf>
    <xf numFmtId="167" fontId="31" fillId="0" borderId="0" xfId="3" applyNumberFormat="1" applyFont="1" applyFill="1" applyBorder="1" applyAlignment="1">
      <alignment horizontal="right" vertical="center"/>
    </xf>
    <xf numFmtId="168" fontId="31" fillId="0" borderId="0" xfId="2" applyNumberFormat="1" applyFont="1" applyFill="1" applyAlignment="1">
      <alignment horizontal="right"/>
    </xf>
    <xf numFmtId="0" fontId="26" fillId="0" borderId="3" xfId="2" applyFont="1" applyFill="1" applyBorder="1" applyAlignment="1">
      <alignment horizontal="right"/>
    </xf>
    <xf numFmtId="167" fontId="26" fillId="0" borderId="2" xfId="2" applyNumberFormat="1" applyFont="1" applyFill="1" applyBorder="1" applyAlignment="1">
      <alignment horizontal="right" vertical="center"/>
    </xf>
    <xf numFmtId="168" fontId="26" fillId="0" borderId="2" xfId="2" applyNumberFormat="1" applyFont="1" applyFill="1" applyBorder="1" applyAlignment="1">
      <alignment horizontal="right" vertical="center"/>
    </xf>
    <xf numFmtId="171" fontId="31" fillId="0" borderId="0" xfId="2" applyNumberFormat="1" applyFont="1" applyFill="1" applyAlignment="1">
      <alignment horizontal="right"/>
    </xf>
    <xf numFmtId="171" fontId="26" fillId="0" borderId="2" xfId="2" applyNumberFormat="1" applyFont="1" applyFill="1" applyBorder="1" applyAlignment="1">
      <alignment horizontal="right" vertical="center"/>
    </xf>
    <xf numFmtId="165" fontId="31" fillId="0" borderId="0" xfId="3" applyNumberFormat="1" applyFont="1" applyBorder="1" applyAlignment="1">
      <alignment horizontal="right" vertical="center"/>
    </xf>
    <xf numFmtId="165" fontId="31" fillId="0" borderId="0" xfId="3" applyNumberFormat="1" applyFont="1" applyFill="1" applyBorder="1" applyAlignment="1">
      <alignment horizontal="right" vertical="center"/>
    </xf>
    <xf numFmtId="167" fontId="31" fillId="0" borderId="0" xfId="3" applyNumberFormat="1" applyFont="1" applyFill="1" applyBorder="1" applyAlignment="1">
      <alignment horizontal="right"/>
    </xf>
    <xf numFmtId="167" fontId="26" fillId="0" borderId="2" xfId="3" applyNumberFormat="1" applyFont="1" applyFill="1" applyBorder="1" applyAlignment="1">
      <alignment horizontal="right" vertical="center"/>
    </xf>
    <xf numFmtId="0" fontId="31" fillId="0" borderId="0" xfId="2" applyFont="1" applyAlignment="1">
      <alignment horizontal="left" vertical="center" wrapText="1"/>
    </xf>
    <xf numFmtId="171" fontId="31" fillId="0" borderId="0" xfId="1" applyNumberFormat="1" applyFont="1" applyBorder="1" applyAlignment="1">
      <alignment horizontal="right"/>
    </xf>
    <xf numFmtId="171" fontId="26" fillId="0" borderId="2" xfId="1" applyNumberFormat="1" applyFont="1" applyFill="1" applyBorder="1" applyAlignment="1">
      <alignment horizontal="right" vertical="center"/>
    </xf>
    <xf numFmtId="171" fontId="31" fillId="0" borderId="0" xfId="2" applyNumberFormat="1" applyFont="1" applyAlignment="1">
      <alignment horizontal="right"/>
    </xf>
    <xf numFmtId="0" fontId="31" fillId="0" borderId="0" xfId="2" applyFont="1" applyAlignment="1">
      <alignment horizontal="left" vertical="center" wrapText="1"/>
    </xf>
    <xf numFmtId="0" fontId="31" fillId="0" borderId="0" xfId="2" applyFont="1" applyFill="1" applyAlignment="1">
      <alignment horizontal="left" vertical="center" wrapText="1"/>
    </xf>
    <xf numFmtId="0" fontId="31" fillId="0" borderId="0" xfId="2" applyFont="1" applyFill="1" applyAlignment="1">
      <alignment horizontal="left" vertical="center" wrapText="1"/>
    </xf>
    <xf numFmtId="0" fontId="33" fillId="0" borderId="0" xfId="2" applyFont="1" applyFill="1" applyAlignment="1">
      <alignment horizontal="left" vertical="center"/>
    </xf>
    <xf numFmtId="167" fontId="33" fillId="0" borderId="0" xfId="3" applyNumberFormat="1" applyFont="1" applyFill="1" applyBorder="1" applyAlignment="1">
      <alignment horizontal="right" vertical="center"/>
    </xf>
    <xf numFmtId="171" fontId="33" fillId="0" borderId="0" xfId="1" applyNumberFormat="1" applyFont="1" applyFill="1" applyBorder="1" applyAlignment="1">
      <alignment horizontal="right" vertical="center"/>
    </xf>
    <xf numFmtId="49" fontId="33" fillId="0" borderId="0" xfId="2" applyNumberFormat="1" applyFont="1" applyFill="1" applyAlignment="1">
      <alignment horizontal="left"/>
    </xf>
    <xf numFmtId="167" fontId="33" fillId="0" borderId="0" xfId="3" applyNumberFormat="1" applyFont="1" applyFill="1" applyBorder="1" applyAlignment="1">
      <alignment horizontal="right"/>
    </xf>
    <xf numFmtId="0" fontId="32" fillId="0" borderId="3" xfId="2" applyFont="1" applyFill="1" applyBorder="1" applyAlignment="1">
      <alignment horizontal="center" vertical="center"/>
    </xf>
    <xf numFmtId="0" fontId="32" fillId="0" borderId="3" xfId="2" applyFont="1" applyFill="1" applyBorder="1" applyAlignment="1">
      <alignment horizontal="right" vertical="center"/>
    </xf>
    <xf numFmtId="0" fontId="32" fillId="0" borderId="2" xfId="2" applyFont="1" applyFill="1" applyBorder="1" applyAlignment="1">
      <alignment horizontal="left" vertical="center"/>
    </xf>
    <xf numFmtId="167" fontId="32" fillId="0" borderId="2" xfId="3" applyNumberFormat="1" applyFont="1" applyFill="1" applyBorder="1" applyAlignment="1">
      <alignment horizontal="right" vertical="center"/>
    </xf>
    <xf numFmtId="171" fontId="32" fillId="0" borderId="2" xfId="3" applyNumberFormat="1" applyFont="1" applyFill="1" applyBorder="1" applyAlignment="1">
      <alignment horizontal="right"/>
    </xf>
    <xf numFmtId="0" fontId="31" fillId="0" borderId="0" xfId="2" applyFont="1" applyFill="1" applyAlignment="1">
      <alignment wrapText="1"/>
    </xf>
    <xf numFmtId="169" fontId="31" fillId="0" borderId="0" xfId="5" applyNumberFormat="1" applyFont="1" applyFill="1" applyAlignment="1">
      <alignment horizontal="right" wrapText="1"/>
    </xf>
    <xf numFmtId="171" fontId="31" fillId="0" borderId="0" xfId="2" applyNumberFormat="1" applyFont="1" applyFill="1" applyAlignment="1">
      <alignment horizontal="right" wrapText="1"/>
    </xf>
    <xf numFmtId="171" fontId="31" fillId="0" borderId="0" xfId="3" applyNumberFormat="1" applyFont="1" applyFill="1" applyBorder="1" applyAlignment="1">
      <alignment horizontal="right" vertical="center"/>
    </xf>
    <xf numFmtId="0" fontId="23" fillId="0" borderId="0" xfId="2" applyFont="1" applyFill="1" applyAlignment="1">
      <alignment horizontal="left" vertical="center"/>
    </xf>
    <xf numFmtId="167" fontId="23" fillId="0" borderId="0" xfId="3" applyNumberFormat="1" applyFont="1" applyFill="1" applyBorder="1" applyAlignment="1">
      <alignment horizontal="right" vertical="center" indent="1"/>
    </xf>
    <xf numFmtId="165" fontId="23" fillId="0" borderId="0" xfId="3" applyNumberFormat="1" applyFont="1" applyFill="1" applyBorder="1" applyAlignment="1">
      <alignment horizontal="right"/>
    </xf>
    <xf numFmtId="165" fontId="23" fillId="0" borderId="0" xfId="3" applyNumberFormat="1" applyFont="1" applyFill="1" applyBorder="1" applyAlignment="1">
      <alignment horizontal="center"/>
    </xf>
    <xf numFmtId="0" fontId="26" fillId="0" borderId="1" xfId="2" applyFont="1" applyFill="1" applyBorder="1" applyAlignment="1">
      <alignment horizontal="center"/>
    </xf>
    <xf numFmtId="0" fontId="31" fillId="0" borderId="2" xfId="2" applyFont="1" applyFill="1" applyBorder="1" applyAlignment="1">
      <alignment horizontal="left" vertical="center"/>
    </xf>
    <xf numFmtId="167" fontId="31" fillId="0" borderId="2" xfId="3" applyNumberFormat="1" applyFont="1" applyFill="1" applyBorder="1" applyAlignment="1">
      <alignment horizontal="right" vertical="center"/>
    </xf>
    <xf numFmtId="171" fontId="31" fillId="0" borderId="2" xfId="2" applyNumberFormat="1" applyFont="1" applyFill="1" applyBorder="1" applyAlignment="1">
      <alignment horizontal="right"/>
    </xf>
    <xf numFmtId="167" fontId="31" fillId="0" borderId="0" xfId="3" applyNumberFormat="1" applyFont="1" applyFill="1" applyBorder="1" applyAlignment="1">
      <alignment horizontal="center" vertical="center"/>
    </xf>
    <xf numFmtId="171" fontId="31" fillId="0" borderId="0" xfId="1" applyNumberFormat="1" applyFont="1" applyFill="1" applyBorder="1" applyAlignment="1">
      <alignment horizontal="right"/>
    </xf>
    <xf numFmtId="0" fontId="31" fillId="0" borderId="0" xfId="2" applyFont="1" applyFill="1"/>
    <xf numFmtId="169" fontId="31" fillId="0" borderId="0" xfId="2" applyNumberFormat="1" applyFont="1" applyAlignment="1">
      <alignment horizontal="right"/>
    </xf>
    <xf numFmtId="169" fontId="31" fillId="0" borderId="0" xfId="2" applyNumberFormat="1" applyFont="1" applyFill="1" applyAlignment="1">
      <alignment horizontal="right"/>
    </xf>
    <xf numFmtId="169" fontId="26" fillId="0" borderId="2" xfId="2" applyNumberFormat="1" applyFont="1" applyFill="1" applyBorder="1" applyAlignment="1">
      <alignment horizontal="right" vertical="center"/>
    </xf>
    <xf numFmtId="0" fontId="31" fillId="0" borderId="0" xfId="0" applyFont="1" applyFill="1" applyAlignment="1">
      <alignment vertical="center" wrapText="1"/>
    </xf>
    <xf numFmtId="168" fontId="31" fillId="0" borderId="0" xfId="1" applyNumberFormat="1" applyFont="1" applyBorder="1" applyAlignment="1">
      <alignment horizontal="right"/>
    </xf>
    <xf numFmtId="168" fontId="31" fillId="0" borderId="0" xfId="1" applyNumberFormat="1" applyFont="1" applyFill="1" applyBorder="1" applyAlignment="1">
      <alignment horizontal="right"/>
    </xf>
    <xf numFmtId="0" fontId="13" fillId="0" borderId="0" xfId="0" applyFont="1" applyAlignment="1">
      <alignment horizontal="left" vertical="center" wrapText="1"/>
    </xf>
    <xf numFmtId="0" fontId="31" fillId="0" borderId="0" xfId="0" applyFont="1" applyAlignment="1">
      <alignment horizontal="left" vertical="center" wrapText="1"/>
    </xf>
    <xf numFmtId="169" fontId="31" fillId="0" borderId="0" xfId="2" applyNumberFormat="1" applyFont="1" applyFill="1" applyAlignment="1">
      <alignment horizontal="right" vertical="center"/>
    </xf>
    <xf numFmtId="169" fontId="31" fillId="0" borderId="0" xfId="3" applyNumberFormat="1" applyFont="1" applyFill="1" applyBorder="1" applyAlignment="1">
      <alignment horizontal="right" vertical="center"/>
    </xf>
    <xf numFmtId="3" fontId="31" fillId="0" borderId="0" xfId="0" applyNumberFormat="1" applyFont="1" applyAlignment="1">
      <alignment horizontal="right" vertical="center"/>
    </xf>
    <xf numFmtId="171" fontId="34" fillId="0" borderId="0" xfId="2" applyNumberFormat="1" applyFont="1" applyAlignment="1">
      <alignment horizontal="right" vertical="center"/>
    </xf>
    <xf numFmtId="0" fontId="31" fillId="0" borderId="0" xfId="0" applyFont="1" applyAlignment="1">
      <alignment horizontal="right" vertical="center"/>
    </xf>
    <xf numFmtId="3" fontId="31" fillId="0" borderId="0" xfId="0" applyNumberFormat="1" applyFont="1" applyFill="1" applyAlignment="1">
      <alignment horizontal="right" vertical="center"/>
    </xf>
    <xf numFmtId="171" fontId="34" fillId="0" borderId="0" xfId="2" applyNumberFormat="1" applyFont="1" applyFill="1" applyAlignment="1">
      <alignment horizontal="right" vertical="center"/>
    </xf>
    <xf numFmtId="0" fontId="31" fillId="0" borderId="0" xfId="0" applyFont="1" applyFill="1" applyAlignment="1">
      <alignment horizontal="right" vertical="center"/>
    </xf>
    <xf numFmtId="3" fontId="26" fillId="0" borderId="2" xfId="2" applyNumberFormat="1" applyFont="1" applyFill="1" applyBorder="1" applyAlignment="1">
      <alignment horizontal="right" vertical="center"/>
    </xf>
    <xf numFmtId="3" fontId="26" fillId="0" borderId="2" xfId="0" applyNumberFormat="1" applyFont="1" applyFill="1" applyBorder="1" applyAlignment="1">
      <alignment horizontal="right" vertical="center"/>
    </xf>
    <xf numFmtId="0" fontId="28" fillId="0" borderId="0" xfId="0" applyFont="1"/>
    <xf numFmtId="172" fontId="31" fillId="0" borderId="0" xfId="0" applyNumberFormat="1" applyFont="1" applyAlignment="1">
      <alignment horizontal="right" vertical="center"/>
    </xf>
    <xf numFmtId="172" fontId="26" fillId="0" borderId="2" xfId="2" applyNumberFormat="1" applyFont="1" applyFill="1" applyBorder="1" applyAlignment="1">
      <alignment horizontal="right" vertical="center"/>
    </xf>
    <xf numFmtId="165" fontId="26" fillId="0" borderId="2" xfId="1" applyNumberFormat="1" applyFont="1" applyFill="1" applyBorder="1" applyAlignment="1">
      <alignment horizontal="right" vertical="center"/>
    </xf>
    <xf numFmtId="169" fontId="31" fillId="0" borderId="0" xfId="5" applyNumberFormat="1" applyFont="1" applyFill="1" applyAlignment="1"/>
    <xf numFmtId="0" fontId="26" fillId="0" borderId="0" xfId="2" applyFont="1" applyAlignment="1">
      <alignment horizontal="left" vertical="center" wrapText="1"/>
    </xf>
    <xf numFmtId="0" fontId="31" fillId="0" borderId="0" xfId="0" applyFont="1" applyFill="1"/>
    <xf numFmtId="169" fontId="31" fillId="0" borderId="0" xfId="0" applyNumberFormat="1" applyFont="1" applyFill="1" applyAlignment="1">
      <alignment horizontal="right"/>
    </xf>
    <xf numFmtId="169" fontId="31" fillId="0" borderId="2" xfId="5" applyNumberFormat="1" applyFont="1" applyFill="1" applyBorder="1" applyAlignment="1">
      <alignment horizontal="right"/>
    </xf>
    <xf numFmtId="0" fontId="8" fillId="0" borderId="0" xfId="0" applyFont="1" applyAlignment="1">
      <alignment horizontal="left" vertical="center" wrapText="1"/>
    </xf>
    <xf numFmtId="0" fontId="8" fillId="0" borderId="0" xfId="0" applyFont="1" applyAlignment="1">
      <alignment vertical="center"/>
    </xf>
    <xf numFmtId="169" fontId="8" fillId="0" borderId="0" xfId="5" applyNumberFormat="1" applyFont="1" applyFill="1" applyAlignment="1">
      <alignment horizontal="right" vertical="center"/>
    </xf>
    <xf numFmtId="169" fontId="31" fillId="0" borderId="1" xfId="5" applyNumberFormat="1" applyFont="1" applyFill="1" applyBorder="1"/>
    <xf numFmtId="169" fontId="31" fillId="0" borderId="1" xfId="5" applyNumberFormat="1" applyFont="1" applyFill="1" applyBorder="1" applyAlignment="1">
      <alignment horizontal="right"/>
    </xf>
    <xf numFmtId="169" fontId="31" fillId="0" borderId="0" xfId="5" applyNumberFormat="1" applyFont="1" applyFill="1" applyBorder="1"/>
    <xf numFmtId="0" fontId="31" fillId="0" borderId="2" xfId="2" applyFont="1" applyBorder="1" applyAlignment="1">
      <alignment horizontal="left" vertical="center"/>
    </xf>
    <xf numFmtId="167" fontId="31" fillId="0" borderId="2" xfId="3" applyNumberFormat="1" applyFont="1" applyBorder="1" applyAlignment="1">
      <alignment horizontal="right" vertical="center"/>
    </xf>
    <xf numFmtId="165" fontId="31" fillId="0" borderId="2" xfId="3" applyNumberFormat="1" applyFont="1" applyBorder="1" applyAlignment="1">
      <alignment horizontal="right" vertical="center"/>
    </xf>
    <xf numFmtId="0" fontId="0" fillId="0" borderId="0" xfId="0" applyAlignment="1"/>
    <xf numFmtId="0" fontId="13" fillId="0" borderId="0" xfId="0" applyFont="1" applyAlignment="1">
      <alignment horizontal="left" vertical="center"/>
    </xf>
    <xf numFmtId="0" fontId="37" fillId="0" borderId="0" xfId="12"/>
    <xf numFmtId="0" fontId="37" fillId="0" borderId="0" xfId="12" applyAlignment="1">
      <alignment vertical="center"/>
    </xf>
  </cellXfs>
  <cellStyles count="13">
    <cellStyle name="Hipervínculo" xfId="12" builtinId="8"/>
    <cellStyle name="Millares" xfId="5" builtinId="3"/>
    <cellStyle name="Millares 2" xfId="10" xr:uid="{00000000-0005-0000-0000-000001000000}"/>
    <cellStyle name="Millares 3" xfId="9" xr:uid="{00000000-0005-0000-0000-000002000000}"/>
    <cellStyle name="Millares 4" xfId="3" xr:uid="{00000000-0005-0000-0000-000003000000}"/>
    <cellStyle name="Millares 4 2" xfId="7" xr:uid="{00000000-0005-0000-0000-000004000000}"/>
    <cellStyle name="Normal" xfId="0" builtinId="0"/>
    <cellStyle name="Normal 2" xfId="4" xr:uid="{00000000-0005-0000-0000-000006000000}"/>
    <cellStyle name="Normal 3" xfId="8" xr:uid="{00000000-0005-0000-0000-000007000000}"/>
    <cellStyle name="Normal 4" xfId="2" xr:uid="{00000000-0005-0000-0000-000008000000}"/>
    <cellStyle name="Normal 4 2" xfId="6" xr:uid="{00000000-0005-0000-0000-000009000000}"/>
    <cellStyle name="Porcentaje" xfId="1" builtinId="5"/>
    <cellStyle name="Porcentual 3" xfId="11" xr:uid="{00000000-0005-0000-0000-00000B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192603166756629E-2"/>
          <c:y val="3.9862752701950804E-2"/>
          <c:w val="0.84085789075495121"/>
          <c:h val="0.86639827765315192"/>
        </c:manualLayout>
      </c:layout>
      <c:barChart>
        <c:barDir val="col"/>
        <c:grouping val="percentStacked"/>
        <c:varyColors val="0"/>
        <c:dLbls>
          <c:dLblPos val="ctr"/>
          <c:showLegendKey val="0"/>
          <c:showVal val="1"/>
          <c:showCatName val="0"/>
          <c:showSerName val="0"/>
          <c:showPercent val="0"/>
          <c:showBubbleSize val="0"/>
        </c:dLbls>
        <c:gapWidth val="150"/>
        <c:overlap val="100"/>
        <c:axId val="1725845039"/>
        <c:axId val="1725848399"/>
      </c:barChart>
      <c:catAx>
        <c:axId val="17258450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725848399"/>
        <c:crosses val="autoZero"/>
        <c:auto val="1"/>
        <c:lblAlgn val="ctr"/>
        <c:lblOffset val="100"/>
        <c:noMultiLvlLbl val="0"/>
      </c:catAx>
      <c:valAx>
        <c:axId val="1725848399"/>
        <c:scaling>
          <c:orientation val="minMax"/>
        </c:scaling>
        <c:delete val="1"/>
        <c:axPos val="l"/>
        <c:numFmt formatCode="0%" sourceLinked="1"/>
        <c:majorTickMark val="out"/>
        <c:minorTickMark val="none"/>
        <c:tickLblPos val="nextTo"/>
        <c:crossAx val="1725845039"/>
        <c:crosses val="autoZero"/>
        <c:crossBetween val="between"/>
      </c:valAx>
      <c:spPr>
        <a:noFill/>
        <a:ln w="25400">
          <a:noFill/>
        </a:ln>
        <a:effectLst/>
      </c:spPr>
    </c:plotArea>
    <c:legend>
      <c:legendPos val="r"/>
      <c:overlay val="0"/>
      <c:spPr>
        <a:noFill/>
        <a:ln w="0" cap="flat" cmpd="sng">
          <a:solidFill>
            <a:schemeClr val="bg1"/>
          </a:solidFill>
          <a:prstDash val="solid"/>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mn-cs"/>
            </a:defRPr>
          </a:pPr>
          <a:endParaRPr lang="es-DO"/>
        </a:p>
      </c:txPr>
    </c:legend>
    <c:plotVisOnly val="1"/>
    <c:dispBlanksAs val="zero"/>
    <c:showDLblsOverMax val="0"/>
  </c:chart>
  <c:spPr>
    <a:noFill/>
    <a:ln w="25400" cap="flat" cmpd="sng" algn="ctr">
      <a:solidFill>
        <a:schemeClr val="bg1"/>
      </a:solidFill>
      <a:round/>
    </a:ln>
    <a:effectLst/>
  </c:spPr>
  <c:txPr>
    <a:bodyPr/>
    <a:lstStyle/>
    <a:p>
      <a:pPr>
        <a:defRPr/>
      </a:pPr>
      <a:endParaRPr lang="es-DO"/>
    </a:p>
  </c:txPr>
  <c:printSettings>
    <c:headerFooter/>
    <c:pageMargins b="0.75000000000000444" l="0.70000000000000062" r="0.70000000000000062" t="0.750000000000004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053270251250731"/>
          <c:y val="0.11297896502192241"/>
          <c:w val="0.39559512397615776"/>
          <c:h val="0.79374064631605867"/>
        </c:manualLayout>
      </c:layout>
      <c:barChart>
        <c:barDir val="bar"/>
        <c:grouping val="clustered"/>
        <c:varyColors val="0"/>
        <c:dLbls>
          <c:dLblPos val="outEnd"/>
          <c:showLegendKey val="0"/>
          <c:showVal val="1"/>
          <c:showCatName val="0"/>
          <c:showSerName val="0"/>
          <c:showPercent val="0"/>
          <c:showBubbleSize val="0"/>
        </c:dLbls>
        <c:gapWidth val="100"/>
        <c:axId val="75940048"/>
        <c:axId val="75939632"/>
      </c:barChart>
      <c:valAx>
        <c:axId val="75939632"/>
        <c:scaling>
          <c:orientation val="minMax"/>
        </c:scaling>
        <c:delete val="1"/>
        <c:axPos val="b"/>
        <c:numFmt formatCode="0.0" sourceLinked="1"/>
        <c:majorTickMark val="out"/>
        <c:minorTickMark val="none"/>
        <c:tickLblPos val="nextTo"/>
        <c:crossAx val="75940048"/>
        <c:crosses val="autoZero"/>
        <c:crossBetween val="between"/>
      </c:valAx>
      <c:catAx>
        <c:axId val="75940048"/>
        <c:scaling>
          <c:orientation val="minMax"/>
        </c:scaling>
        <c:delete val="1"/>
        <c:axPos val="l"/>
        <c:numFmt formatCode="General" sourceLinked="1"/>
        <c:majorTickMark val="out"/>
        <c:minorTickMark val="none"/>
        <c:tickLblPos val="nextTo"/>
        <c:crossAx val="75939632"/>
        <c:crosses val="autoZero"/>
        <c:auto val="1"/>
        <c:lblAlgn val="ctr"/>
        <c:lblOffset val="100"/>
        <c:noMultiLvlLbl val="0"/>
      </c:catAx>
      <c:spPr>
        <a:noFill/>
        <a:ln w="25400">
          <a:noFill/>
        </a:ln>
        <a:effectLst/>
      </c:spPr>
    </c:plotArea>
    <c:legend>
      <c:legendPos val="t"/>
      <c:layout>
        <c:manualLayout>
          <c:xMode val="edge"/>
          <c:yMode val="edge"/>
          <c:x val="0.48109957153849403"/>
          <c:y val="3.1431764608964449E-2"/>
          <c:w val="0.23134983182078334"/>
          <c:h val="8.561991465692531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Roboto" panose="02000000000000000000" pitchFamily="2" charset="0"/>
              <a:ea typeface="Roboto" panose="02000000000000000000" pitchFamily="2" charset="0"/>
              <a:cs typeface="+mn-cs"/>
            </a:defRPr>
          </a:pPr>
          <a:endParaRPr lang="es-DO"/>
        </a:p>
      </c:txPr>
    </c:legend>
    <c:plotVisOnly val="1"/>
    <c:dispBlanksAs val="zero"/>
    <c:showDLblsOverMax val="0"/>
  </c:chart>
  <c:spPr>
    <a:noFill/>
    <a:ln w="9525" cap="flat" cmpd="sng" algn="ctr">
      <a:noFill/>
      <a:round/>
    </a:ln>
    <a:effectLst/>
  </c:spPr>
  <c:txPr>
    <a:bodyPr/>
    <a:lstStyle/>
    <a:p>
      <a:pPr>
        <a:defRPr/>
      </a:pPr>
      <a:endParaRPr lang="es-DO"/>
    </a:p>
  </c:txPr>
  <c:printSettings>
    <c:headerFooter/>
    <c:pageMargins b="0.75000000000000444" l="0.70000000000000062" r="0.70000000000000062" t="0.750000000000004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542990149914"/>
          <c:y val="8.0455990227793539E-2"/>
          <c:w val="0.59536276352126472"/>
          <c:h val="0.91954400977220641"/>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0.74032079686023988"/>
          <c:y val="0.15932589744136136"/>
          <c:w val="0.24505904409754323"/>
          <c:h val="0.4969075988580662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Roboto" panose="02000000000000000000" pitchFamily="2" charset="0"/>
              <a:ea typeface="Roboto" panose="02000000000000000000" pitchFamily="2" charset="0"/>
              <a:cs typeface="Roboto" panose="02000000000000000000" pitchFamily="2" charset="0"/>
            </a:defRPr>
          </a:pPr>
          <a:endParaRPr lang="es-DO"/>
        </a:p>
      </c:txPr>
    </c:legend>
    <c:plotVisOnly val="1"/>
    <c:dispBlanksAs val="gap"/>
    <c:showDLblsOverMax val="0"/>
  </c:chart>
  <c:spPr>
    <a:noFill/>
    <a:ln w="9525" cap="flat" cmpd="sng" algn="ctr">
      <a:solidFill>
        <a:schemeClr val="bg1"/>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cid:image001.jpg@01D2CD89.83FD12A0" TargetMode="External"/><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3" Type="http://schemas.openxmlformats.org/officeDocument/2006/relationships/image" Target="cid:image001.jpg@01D2CD89.83FD12A0" TargetMode="External"/><Relationship Id="rId2" Type="http://schemas.openxmlformats.org/officeDocument/2006/relationships/image" Target="../media/image2.jpeg"/><Relationship Id="rId1" Type="http://schemas.openxmlformats.org/officeDocument/2006/relationships/chart" Target="../charts/chart3.xml"/></Relationships>
</file>

<file path=xl/drawings/_rels/drawing34.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cid:image001.jpg@01D2CD89.83FD12A0" TargetMode="External"/><Relationship Id="rId2" Type="http://schemas.openxmlformats.org/officeDocument/2006/relationships/image" Target="../media/image2.jpe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cid:image001.jpg@01D2CD89.83FD12A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3</xdr:row>
      <xdr:rowOff>133351</xdr:rowOff>
    </xdr:from>
    <xdr:to>
      <xdr:col>3</xdr:col>
      <xdr:colOff>371081</xdr:colOff>
      <xdr:row>7</xdr:row>
      <xdr:rowOff>104775</xdr:rowOff>
    </xdr:to>
    <xdr:pic>
      <xdr:nvPicPr>
        <xdr:cNvPr id="2" name="Imagen 1">
          <a:extLst>
            <a:ext uri="{FF2B5EF4-FFF2-40B4-BE49-F238E27FC236}">
              <a16:creationId xmlns:a16="http://schemas.microsoft.com/office/drawing/2014/main" id="{FAF644CD-4FE7-8BFC-0742-1DDEC91F3020}"/>
            </a:ext>
          </a:extLst>
        </xdr:cNvPr>
        <xdr:cNvPicPr>
          <a:picLocks noChangeAspect="1"/>
        </xdr:cNvPicPr>
      </xdr:nvPicPr>
      <xdr:blipFill>
        <a:blip xmlns:r="http://schemas.openxmlformats.org/officeDocument/2006/relationships" r:embed="rId1"/>
        <a:stretch>
          <a:fillRect/>
        </a:stretch>
      </xdr:blipFill>
      <xdr:spPr>
        <a:xfrm>
          <a:off x="133351" y="1714501"/>
          <a:ext cx="2009380" cy="7334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592667</xdr:colOff>
      <xdr:row>3</xdr:row>
      <xdr:rowOff>148167</xdr:rowOff>
    </xdr:from>
    <xdr:to>
      <xdr:col>8</xdr:col>
      <xdr:colOff>486834</xdr:colOff>
      <xdr:row>5</xdr:row>
      <xdr:rowOff>80648</xdr:rowOff>
    </xdr:to>
    <xdr:pic>
      <xdr:nvPicPr>
        <xdr:cNvPr id="2" name="Picture 1" descr="image001">
          <a:extLst>
            <a:ext uri="{FF2B5EF4-FFF2-40B4-BE49-F238E27FC236}">
              <a16:creationId xmlns:a16="http://schemas.microsoft.com/office/drawing/2014/main" id="{6C4CB71A-FF46-4DF1-BA45-291646A1A59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57584" y="677334"/>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1590675</xdr:colOff>
      <xdr:row>0</xdr:row>
      <xdr:rowOff>152400</xdr:rowOff>
    </xdr:from>
    <xdr:to>
      <xdr:col>3</xdr:col>
      <xdr:colOff>2257425</xdr:colOff>
      <xdr:row>1</xdr:row>
      <xdr:rowOff>296547</xdr:rowOff>
    </xdr:to>
    <xdr:pic>
      <xdr:nvPicPr>
        <xdr:cNvPr id="2" name="Picture 1" descr="image001">
          <a:extLst>
            <a:ext uri="{FF2B5EF4-FFF2-40B4-BE49-F238E27FC236}">
              <a16:creationId xmlns:a16="http://schemas.microsoft.com/office/drawing/2014/main" id="{BE0C32AC-3249-4F63-AC9E-0089E6CE69B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57800" y="152400"/>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685800</xdr:colOff>
      <xdr:row>2</xdr:row>
      <xdr:rowOff>304800</xdr:rowOff>
    </xdr:from>
    <xdr:to>
      <xdr:col>6</xdr:col>
      <xdr:colOff>590550</xdr:colOff>
      <xdr:row>3</xdr:row>
      <xdr:rowOff>144147</xdr:rowOff>
    </xdr:to>
    <xdr:pic>
      <xdr:nvPicPr>
        <xdr:cNvPr id="2" name="Picture 1" descr="image001">
          <a:extLst>
            <a:ext uri="{FF2B5EF4-FFF2-40B4-BE49-F238E27FC236}">
              <a16:creationId xmlns:a16="http://schemas.microsoft.com/office/drawing/2014/main" id="{3B63B7EA-2C3E-4BFA-BD64-01155736813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448300" y="666750"/>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751416</xdr:colOff>
      <xdr:row>3</xdr:row>
      <xdr:rowOff>10582</xdr:rowOff>
    </xdr:from>
    <xdr:to>
      <xdr:col>3</xdr:col>
      <xdr:colOff>1418166</xdr:colOff>
      <xdr:row>3</xdr:row>
      <xdr:rowOff>345229</xdr:rowOff>
    </xdr:to>
    <xdr:pic>
      <xdr:nvPicPr>
        <xdr:cNvPr id="2" name="Picture 1" descr="image001">
          <a:extLst>
            <a:ext uri="{FF2B5EF4-FFF2-40B4-BE49-F238E27FC236}">
              <a16:creationId xmlns:a16="http://schemas.microsoft.com/office/drawing/2014/main" id="{1A8DEFD2-2B28-4B30-9B1A-DEF973D9623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037916" y="592665"/>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582085</xdr:colOff>
      <xdr:row>1</xdr:row>
      <xdr:rowOff>63500</xdr:rowOff>
    </xdr:from>
    <xdr:to>
      <xdr:col>3</xdr:col>
      <xdr:colOff>1248835</xdr:colOff>
      <xdr:row>2</xdr:row>
      <xdr:rowOff>59481</xdr:rowOff>
    </xdr:to>
    <xdr:pic>
      <xdr:nvPicPr>
        <xdr:cNvPr id="2" name="Picture 1" descr="image001">
          <a:extLst>
            <a:ext uri="{FF2B5EF4-FFF2-40B4-BE49-F238E27FC236}">
              <a16:creationId xmlns:a16="http://schemas.microsoft.com/office/drawing/2014/main" id="{28496FAC-7186-44E4-84DC-D9E55E1937E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03335" y="243417"/>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838200</xdr:colOff>
      <xdr:row>2</xdr:row>
      <xdr:rowOff>257175</xdr:rowOff>
    </xdr:from>
    <xdr:to>
      <xdr:col>3</xdr:col>
      <xdr:colOff>1504950</xdr:colOff>
      <xdr:row>3</xdr:row>
      <xdr:rowOff>134622</xdr:rowOff>
    </xdr:to>
    <xdr:pic>
      <xdr:nvPicPr>
        <xdr:cNvPr id="2" name="Picture 1" descr="image001">
          <a:extLst>
            <a:ext uri="{FF2B5EF4-FFF2-40B4-BE49-F238E27FC236}">
              <a16:creationId xmlns:a16="http://schemas.microsoft.com/office/drawing/2014/main" id="{8CC35BA0-686A-4B0C-95B7-135A30ED8E6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076825" y="609600"/>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1038225</xdr:colOff>
      <xdr:row>2</xdr:row>
      <xdr:rowOff>285750</xdr:rowOff>
    </xdr:from>
    <xdr:to>
      <xdr:col>3</xdr:col>
      <xdr:colOff>1657351</xdr:colOff>
      <xdr:row>2</xdr:row>
      <xdr:rowOff>551592</xdr:rowOff>
    </xdr:to>
    <xdr:pic>
      <xdr:nvPicPr>
        <xdr:cNvPr id="2" name="Picture 1" descr="image001">
          <a:extLst>
            <a:ext uri="{FF2B5EF4-FFF2-40B4-BE49-F238E27FC236}">
              <a16:creationId xmlns:a16="http://schemas.microsoft.com/office/drawing/2014/main" id="{DFFE1994-C973-4CF7-905B-625B32D8357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95975" y="876300"/>
          <a:ext cx="619126" cy="265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687915</xdr:colOff>
      <xdr:row>2</xdr:row>
      <xdr:rowOff>296333</xdr:rowOff>
    </xdr:from>
    <xdr:to>
      <xdr:col>3</xdr:col>
      <xdr:colOff>1354665</xdr:colOff>
      <xdr:row>2</xdr:row>
      <xdr:rowOff>611930</xdr:rowOff>
    </xdr:to>
    <xdr:pic>
      <xdr:nvPicPr>
        <xdr:cNvPr id="2" name="Picture 1" descr="image001">
          <a:extLst>
            <a:ext uri="{FF2B5EF4-FFF2-40B4-BE49-F238E27FC236}">
              <a16:creationId xmlns:a16="http://schemas.microsoft.com/office/drawing/2014/main" id="{69B920E8-6CFD-4CC1-8748-461741A2AB2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20832" y="656166"/>
          <a:ext cx="666750" cy="3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158750</xdr:colOff>
      <xdr:row>2</xdr:row>
      <xdr:rowOff>328084</xdr:rowOff>
    </xdr:from>
    <xdr:to>
      <xdr:col>3</xdr:col>
      <xdr:colOff>825500</xdr:colOff>
      <xdr:row>2</xdr:row>
      <xdr:rowOff>643681</xdr:rowOff>
    </xdr:to>
    <xdr:pic>
      <xdr:nvPicPr>
        <xdr:cNvPr id="2" name="Picture 1" descr="image001">
          <a:extLst>
            <a:ext uri="{FF2B5EF4-FFF2-40B4-BE49-F238E27FC236}">
              <a16:creationId xmlns:a16="http://schemas.microsoft.com/office/drawing/2014/main" id="{735C9A5D-217B-4C8A-A962-4F5336809CB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35083" y="687917"/>
          <a:ext cx="666750" cy="3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137583</xdr:colOff>
      <xdr:row>2</xdr:row>
      <xdr:rowOff>63501</xdr:rowOff>
    </xdr:from>
    <xdr:to>
      <xdr:col>3</xdr:col>
      <xdr:colOff>804333</xdr:colOff>
      <xdr:row>2</xdr:row>
      <xdr:rowOff>379098</xdr:rowOff>
    </xdr:to>
    <xdr:pic>
      <xdr:nvPicPr>
        <xdr:cNvPr id="2" name="Picture 1" descr="image001">
          <a:extLst>
            <a:ext uri="{FF2B5EF4-FFF2-40B4-BE49-F238E27FC236}">
              <a16:creationId xmlns:a16="http://schemas.microsoft.com/office/drawing/2014/main" id="{58A0C087-7B87-4888-8C2E-2886D5071FC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948083" y="423334"/>
          <a:ext cx="666750" cy="3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733425</xdr:colOff>
      <xdr:row>1</xdr:row>
      <xdr:rowOff>0</xdr:rowOff>
    </xdr:from>
    <xdr:to>
      <xdr:col>15</xdr:col>
      <xdr:colOff>220133</xdr:colOff>
      <xdr:row>7</xdr:row>
      <xdr:rowOff>19050</xdr:rowOff>
    </xdr:to>
    <xdr:graphicFrame macro="">
      <xdr:nvGraphicFramePr>
        <xdr:cNvPr id="2" name="1 Gráfico">
          <a:extLst>
            <a:ext uri="{FF2B5EF4-FFF2-40B4-BE49-F238E27FC236}">
              <a16:creationId xmlns:a16="http://schemas.microsoft.com/office/drawing/2014/main" id="{9953A927-0C70-4838-941F-1011902F7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3</xdr:row>
      <xdr:rowOff>336985</xdr:rowOff>
    </xdr:from>
    <xdr:to>
      <xdr:col>6</xdr:col>
      <xdr:colOff>742950</xdr:colOff>
      <xdr:row>3</xdr:row>
      <xdr:rowOff>657224</xdr:rowOff>
    </xdr:to>
    <xdr:pic>
      <xdr:nvPicPr>
        <xdr:cNvPr id="3" name="Picture 1" descr="image001">
          <a:extLst>
            <a:ext uri="{FF2B5EF4-FFF2-40B4-BE49-F238E27FC236}">
              <a16:creationId xmlns:a16="http://schemas.microsoft.com/office/drawing/2014/main" id="{465E76A9-FA58-4766-A614-9BCCCDA2036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324475" y="1156135"/>
          <a:ext cx="714375" cy="320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627062</xdr:colOff>
      <xdr:row>1</xdr:row>
      <xdr:rowOff>39688</xdr:rowOff>
    </xdr:from>
    <xdr:to>
      <xdr:col>6</xdr:col>
      <xdr:colOff>1341437</xdr:colOff>
      <xdr:row>2</xdr:row>
      <xdr:rowOff>177364</xdr:rowOff>
    </xdr:to>
    <xdr:pic>
      <xdr:nvPicPr>
        <xdr:cNvPr id="4" name="Picture 1" descr="image001">
          <a:extLst>
            <a:ext uri="{FF2B5EF4-FFF2-40B4-BE49-F238E27FC236}">
              <a16:creationId xmlns:a16="http://schemas.microsoft.com/office/drawing/2014/main" id="{E258F162-87F8-4F5C-9286-332B6564069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905500" y="150813"/>
          <a:ext cx="714375" cy="320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137583</xdr:colOff>
      <xdr:row>2</xdr:row>
      <xdr:rowOff>222251</xdr:rowOff>
    </xdr:from>
    <xdr:to>
      <xdr:col>3</xdr:col>
      <xdr:colOff>804333</xdr:colOff>
      <xdr:row>3</xdr:row>
      <xdr:rowOff>158751</xdr:rowOff>
    </xdr:to>
    <xdr:pic>
      <xdr:nvPicPr>
        <xdr:cNvPr id="2" name="Picture 1" descr="image001">
          <a:extLst>
            <a:ext uri="{FF2B5EF4-FFF2-40B4-BE49-F238E27FC236}">
              <a16:creationId xmlns:a16="http://schemas.microsoft.com/office/drawing/2014/main" id="{A0EFC36C-422C-46AC-BC47-0C81EAA8366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33166" y="582084"/>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123825</xdr:colOff>
      <xdr:row>0</xdr:row>
      <xdr:rowOff>114300</xdr:rowOff>
    </xdr:from>
    <xdr:to>
      <xdr:col>3</xdr:col>
      <xdr:colOff>790575</xdr:colOff>
      <xdr:row>2</xdr:row>
      <xdr:rowOff>38100</xdr:rowOff>
    </xdr:to>
    <xdr:pic>
      <xdr:nvPicPr>
        <xdr:cNvPr id="2" name="Picture 1" descr="image001">
          <a:extLst>
            <a:ext uri="{FF2B5EF4-FFF2-40B4-BE49-F238E27FC236}">
              <a16:creationId xmlns:a16="http://schemas.microsoft.com/office/drawing/2014/main" id="{4F21D438-D3EB-4D2C-9E99-086697DBDBD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81675" y="114300"/>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733425</xdr:colOff>
      <xdr:row>2</xdr:row>
      <xdr:rowOff>400050</xdr:rowOff>
    </xdr:from>
    <xdr:to>
      <xdr:col>3</xdr:col>
      <xdr:colOff>1400175</xdr:colOff>
      <xdr:row>3</xdr:row>
      <xdr:rowOff>152400</xdr:rowOff>
    </xdr:to>
    <xdr:pic>
      <xdr:nvPicPr>
        <xdr:cNvPr id="2" name="Picture 1" descr="image001">
          <a:extLst>
            <a:ext uri="{FF2B5EF4-FFF2-40B4-BE49-F238E27FC236}">
              <a16:creationId xmlns:a16="http://schemas.microsoft.com/office/drawing/2014/main" id="{8C2A01D4-BC1B-40E8-9AEF-DE8515BFF9C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19750" y="762000"/>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166933</xdr:colOff>
      <xdr:row>2</xdr:row>
      <xdr:rowOff>216031</xdr:rowOff>
    </xdr:from>
    <xdr:to>
      <xdr:col>3</xdr:col>
      <xdr:colOff>833683</xdr:colOff>
      <xdr:row>3</xdr:row>
      <xdr:rowOff>148276</xdr:rowOff>
    </xdr:to>
    <xdr:pic>
      <xdr:nvPicPr>
        <xdr:cNvPr id="2" name="Picture 1" descr="image001">
          <a:extLst>
            <a:ext uri="{FF2B5EF4-FFF2-40B4-BE49-F238E27FC236}">
              <a16:creationId xmlns:a16="http://schemas.microsoft.com/office/drawing/2014/main" id="{0E78621F-060E-4639-B0BE-E2A44DD69BD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41856" y="559717"/>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981075</xdr:colOff>
      <xdr:row>4</xdr:row>
      <xdr:rowOff>57150</xdr:rowOff>
    </xdr:from>
    <xdr:to>
      <xdr:col>3</xdr:col>
      <xdr:colOff>1647825</xdr:colOff>
      <xdr:row>5</xdr:row>
      <xdr:rowOff>161925</xdr:rowOff>
    </xdr:to>
    <xdr:pic>
      <xdr:nvPicPr>
        <xdr:cNvPr id="2" name="Picture 1" descr="image001">
          <a:extLst>
            <a:ext uri="{FF2B5EF4-FFF2-40B4-BE49-F238E27FC236}">
              <a16:creationId xmlns:a16="http://schemas.microsoft.com/office/drawing/2014/main" id="{C25022C6-161A-4EB5-916C-273155C911B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43550" y="771525"/>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1428750</xdr:colOff>
      <xdr:row>3</xdr:row>
      <xdr:rowOff>314325</xdr:rowOff>
    </xdr:from>
    <xdr:to>
      <xdr:col>3</xdr:col>
      <xdr:colOff>1943100</xdr:colOff>
      <xdr:row>3</xdr:row>
      <xdr:rowOff>600075</xdr:rowOff>
    </xdr:to>
    <xdr:pic>
      <xdr:nvPicPr>
        <xdr:cNvPr id="2" name="Picture 1" descr="image001">
          <a:extLst>
            <a:ext uri="{FF2B5EF4-FFF2-40B4-BE49-F238E27FC236}">
              <a16:creationId xmlns:a16="http://schemas.microsoft.com/office/drawing/2014/main" id="{C85C1148-A80A-4599-A5BF-B516701304F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86475" y="895350"/>
          <a:ext cx="514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5</xdr:col>
      <xdr:colOff>57150</xdr:colOff>
      <xdr:row>2</xdr:row>
      <xdr:rowOff>342900</xdr:rowOff>
    </xdr:from>
    <xdr:to>
      <xdr:col>5</xdr:col>
      <xdr:colOff>723900</xdr:colOff>
      <xdr:row>3</xdr:row>
      <xdr:rowOff>161925</xdr:rowOff>
    </xdr:to>
    <xdr:pic>
      <xdr:nvPicPr>
        <xdr:cNvPr id="2" name="Picture 1" descr="image001">
          <a:extLst>
            <a:ext uri="{FF2B5EF4-FFF2-40B4-BE49-F238E27FC236}">
              <a16:creationId xmlns:a16="http://schemas.microsoft.com/office/drawing/2014/main" id="{411C00C8-7A7E-4067-B4DB-71129039C5D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305550" y="704850"/>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666750</xdr:colOff>
      <xdr:row>2</xdr:row>
      <xdr:rowOff>285750</xdr:rowOff>
    </xdr:from>
    <xdr:to>
      <xdr:col>4</xdr:col>
      <xdr:colOff>9525</xdr:colOff>
      <xdr:row>2</xdr:row>
      <xdr:rowOff>571500</xdr:rowOff>
    </xdr:to>
    <xdr:pic>
      <xdr:nvPicPr>
        <xdr:cNvPr id="2" name="Picture 1" descr="image001">
          <a:extLst>
            <a:ext uri="{FF2B5EF4-FFF2-40B4-BE49-F238E27FC236}">
              <a16:creationId xmlns:a16="http://schemas.microsoft.com/office/drawing/2014/main" id="{14B6613E-36E9-4DCC-B9D5-9969ACF287F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76850" y="647700"/>
          <a:ext cx="6191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6</xdr:col>
      <xdr:colOff>52917</xdr:colOff>
      <xdr:row>3</xdr:row>
      <xdr:rowOff>232834</xdr:rowOff>
    </xdr:from>
    <xdr:to>
      <xdr:col>6</xdr:col>
      <xdr:colOff>719667</xdr:colOff>
      <xdr:row>4</xdr:row>
      <xdr:rowOff>169334</xdr:rowOff>
    </xdr:to>
    <xdr:pic>
      <xdr:nvPicPr>
        <xdr:cNvPr id="2" name="Picture 1" descr="image001">
          <a:extLst>
            <a:ext uri="{FF2B5EF4-FFF2-40B4-BE49-F238E27FC236}">
              <a16:creationId xmlns:a16="http://schemas.microsoft.com/office/drawing/2014/main" id="{6E0E0FF3-2328-42B6-8F5F-B98B9681851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529917" y="1164167"/>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4</xdr:col>
      <xdr:colOff>391583</xdr:colOff>
      <xdr:row>2</xdr:row>
      <xdr:rowOff>370418</xdr:rowOff>
    </xdr:from>
    <xdr:to>
      <xdr:col>4</xdr:col>
      <xdr:colOff>1058333</xdr:colOff>
      <xdr:row>2</xdr:row>
      <xdr:rowOff>656168</xdr:rowOff>
    </xdr:to>
    <xdr:pic>
      <xdr:nvPicPr>
        <xdr:cNvPr id="2" name="Picture 1" descr="image001">
          <a:extLst>
            <a:ext uri="{FF2B5EF4-FFF2-40B4-BE49-F238E27FC236}">
              <a16:creationId xmlns:a16="http://schemas.microsoft.com/office/drawing/2014/main" id="{F53EA48A-0ABE-4BCC-B401-D36C8F7AE70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86916" y="730251"/>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673101</xdr:colOff>
      <xdr:row>1</xdr:row>
      <xdr:rowOff>103188</xdr:rowOff>
    </xdr:from>
    <xdr:to>
      <xdr:col>6</xdr:col>
      <xdr:colOff>1238251</xdr:colOff>
      <xdr:row>3</xdr:row>
      <xdr:rowOff>20585</xdr:rowOff>
    </xdr:to>
    <xdr:pic>
      <xdr:nvPicPr>
        <xdr:cNvPr id="2" name="Picture 1" descr="image001">
          <a:extLst>
            <a:ext uri="{FF2B5EF4-FFF2-40B4-BE49-F238E27FC236}">
              <a16:creationId xmlns:a16="http://schemas.microsoft.com/office/drawing/2014/main" id="{469FD9D4-30C1-4DF4-8888-88D1F678B18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721476" y="166688"/>
          <a:ext cx="565150" cy="27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771525</xdr:colOff>
      <xdr:row>2</xdr:row>
      <xdr:rowOff>276225</xdr:rowOff>
    </xdr:from>
    <xdr:to>
      <xdr:col>4</xdr:col>
      <xdr:colOff>1438275</xdr:colOff>
      <xdr:row>2</xdr:row>
      <xdr:rowOff>561975</xdr:rowOff>
    </xdr:to>
    <xdr:pic>
      <xdr:nvPicPr>
        <xdr:cNvPr id="2" name="Picture 1" descr="image001">
          <a:extLst>
            <a:ext uri="{FF2B5EF4-FFF2-40B4-BE49-F238E27FC236}">
              <a16:creationId xmlns:a16="http://schemas.microsoft.com/office/drawing/2014/main" id="{D7A53CE0-9179-4B0C-8FF7-014F4A8E84B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38875" y="638175"/>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952500</xdr:colOff>
      <xdr:row>2</xdr:row>
      <xdr:rowOff>114301</xdr:rowOff>
    </xdr:from>
    <xdr:to>
      <xdr:col>3</xdr:col>
      <xdr:colOff>1504950</xdr:colOff>
      <xdr:row>3</xdr:row>
      <xdr:rowOff>1</xdr:rowOff>
    </xdr:to>
    <xdr:pic>
      <xdr:nvPicPr>
        <xdr:cNvPr id="2" name="Picture 1" descr="image001">
          <a:extLst>
            <a:ext uri="{FF2B5EF4-FFF2-40B4-BE49-F238E27FC236}">
              <a16:creationId xmlns:a16="http://schemas.microsoft.com/office/drawing/2014/main" id="{527F572C-A4EE-45DE-8141-C5184B60ED4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95950" y="647701"/>
          <a:ext cx="5524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114300</xdr:colOff>
      <xdr:row>5</xdr:row>
      <xdr:rowOff>381000</xdr:rowOff>
    </xdr:from>
    <xdr:to>
      <xdr:col>4</xdr:col>
      <xdr:colOff>685800</xdr:colOff>
      <xdr:row>6</xdr:row>
      <xdr:rowOff>142875</xdr:rowOff>
    </xdr:to>
    <xdr:pic>
      <xdr:nvPicPr>
        <xdr:cNvPr id="2" name="Picture 1" descr="image001">
          <a:extLst>
            <a:ext uri="{FF2B5EF4-FFF2-40B4-BE49-F238E27FC236}">
              <a16:creationId xmlns:a16="http://schemas.microsoft.com/office/drawing/2014/main" id="{7C5A02EF-0836-4229-9498-C94348F65C3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95950" y="1333500"/>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610720</xdr:colOff>
      <xdr:row>4</xdr:row>
      <xdr:rowOff>144888</xdr:rowOff>
    </xdr:from>
    <xdr:to>
      <xdr:col>19</xdr:col>
      <xdr:colOff>46729</xdr:colOff>
      <xdr:row>24</xdr:row>
      <xdr:rowOff>100852</xdr:rowOff>
    </xdr:to>
    <xdr:graphicFrame macro="">
      <xdr:nvGraphicFramePr>
        <xdr:cNvPr id="35" name="Gráfico 1">
          <a:extLst>
            <a:ext uri="{FF2B5EF4-FFF2-40B4-BE49-F238E27FC236}">
              <a16:creationId xmlns:a16="http://schemas.microsoft.com/office/drawing/2014/main" id="{044A12EB-F3A9-3BA4-30BF-551AE79ADB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100853</xdr:colOff>
      <xdr:row>2</xdr:row>
      <xdr:rowOff>324971</xdr:rowOff>
    </xdr:from>
    <xdr:to>
      <xdr:col>5</xdr:col>
      <xdr:colOff>767603</xdr:colOff>
      <xdr:row>2</xdr:row>
      <xdr:rowOff>610721</xdr:rowOff>
    </xdr:to>
    <xdr:pic>
      <xdr:nvPicPr>
        <xdr:cNvPr id="2" name="Picture 1" descr="image001">
          <a:extLst>
            <a:ext uri="{FF2B5EF4-FFF2-40B4-BE49-F238E27FC236}">
              <a16:creationId xmlns:a16="http://schemas.microsoft.com/office/drawing/2014/main" id="{FCD06F1B-DEA7-47BE-9C02-4255AF0FB21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334000" y="683559"/>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4</xdr:col>
      <xdr:colOff>836084</xdr:colOff>
      <xdr:row>2</xdr:row>
      <xdr:rowOff>455084</xdr:rowOff>
    </xdr:from>
    <xdr:to>
      <xdr:col>4</xdr:col>
      <xdr:colOff>1502834</xdr:colOff>
      <xdr:row>2</xdr:row>
      <xdr:rowOff>740834</xdr:rowOff>
    </xdr:to>
    <xdr:pic>
      <xdr:nvPicPr>
        <xdr:cNvPr id="2" name="Picture 1" descr="image001">
          <a:extLst>
            <a:ext uri="{FF2B5EF4-FFF2-40B4-BE49-F238E27FC236}">
              <a16:creationId xmlns:a16="http://schemas.microsoft.com/office/drawing/2014/main" id="{CB25B805-51BA-4430-9053-79B9AD5BED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63167" y="814917"/>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4</xdr:col>
      <xdr:colOff>683558</xdr:colOff>
      <xdr:row>2</xdr:row>
      <xdr:rowOff>504265</xdr:rowOff>
    </xdr:from>
    <xdr:to>
      <xdr:col>4</xdr:col>
      <xdr:colOff>1350308</xdr:colOff>
      <xdr:row>2</xdr:row>
      <xdr:rowOff>790015</xdr:rowOff>
    </xdr:to>
    <xdr:pic>
      <xdr:nvPicPr>
        <xdr:cNvPr id="2" name="Picture 1" descr="image001">
          <a:extLst>
            <a:ext uri="{FF2B5EF4-FFF2-40B4-BE49-F238E27FC236}">
              <a16:creationId xmlns:a16="http://schemas.microsoft.com/office/drawing/2014/main" id="{7B64E3FF-4551-4D36-A15D-D506A9DE2E8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656293" y="795618"/>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8</xdr:col>
      <xdr:colOff>323850</xdr:colOff>
      <xdr:row>2</xdr:row>
      <xdr:rowOff>95250</xdr:rowOff>
    </xdr:from>
    <xdr:to>
      <xdr:col>8</xdr:col>
      <xdr:colOff>990600</xdr:colOff>
      <xdr:row>2</xdr:row>
      <xdr:rowOff>381000</xdr:rowOff>
    </xdr:to>
    <xdr:pic>
      <xdr:nvPicPr>
        <xdr:cNvPr id="2" name="Picture 1" descr="image001">
          <a:extLst>
            <a:ext uri="{FF2B5EF4-FFF2-40B4-BE49-F238E27FC236}">
              <a16:creationId xmlns:a16="http://schemas.microsoft.com/office/drawing/2014/main" id="{B133322B-4D6A-4EAD-88BB-C282C374B2F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82100" y="514350"/>
          <a:ext cx="666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8</xdr:col>
      <xdr:colOff>152400</xdr:colOff>
      <xdr:row>2</xdr:row>
      <xdr:rowOff>428625</xdr:rowOff>
    </xdr:from>
    <xdr:to>
      <xdr:col>8</xdr:col>
      <xdr:colOff>819150</xdr:colOff>
      <xdr:row>3</xdr:row>
      <xdr:rowOff>247650</xdr:rowOff>
    </xdr:to>
    <xdr:pic>
      <xdr:nvPicPr>
        <xdr:cNvPr id="2" name="Picture 1" descr="image001">
          <a:extLst>
            <a:ext uri="{FF2B5EF4-FFF2-40B4-BE49-F238E27FC236}">
              <a16:creationId xmlns:a16="http://schemas.microsoft.com/office/drawing/2014/main" id="{AC8356F8-CFC7-4382-91C4-F7878454A37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10550" y="88582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226218</xdr:colOff>
      <xdr:row>2</xdr:row>
      <xdr:rowOff>333374</xdr:rowOff>
    </xdr:from>
    <xdr:to>
      <xdr:col>10</xdr:col>
      <xdr:colOff>892968</xdr:colOff>
      <xdr:row>3</xdr:row>
      <xdr:rowOff>319087</xdr:rowOff>
    </xdr:to>
    <xdr:pic>
      <xdr:nvPicPr>
        <xdr:cNvPr id="2" name="Picture 1" descr="image001">
          <a:extLst>
            <a:ext uri="{FF2B5EF4-FFF2-40B4-BE49-F238E27FC236}">
              <a16:creationId xmlns:a16="http://schemas.microsoft.com/office/drawing/2014/main" id="{CFCEF9B7-5426-4FD1-B9C2-9292F4B2D73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346281" y="690562"/>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5</xdr:col>
      <xdr:colOff>514350</xdr:colOff>
      <xdr:row>3</xdr:row>
      <xdr:rowOff>104775</xdr:rowOff>
    </xdr:from>
    <xdr:to>
      <xdr:col>5</xdr:col>
      <xdr:colOff>1181100</xdr:colOff>
      <xdr:row>3</xdr:row>
      <xdr:rowOff>447675</xdr:rowOff>
    </xdr:to>
    <xdr:pic>
      <xdr:nvPicPr>
        <xdr:cNvPr id="2" name="Picture 1" descr="image001">
          <a:extLst>
            <a:ext uri="{FF2B5EF4-FFF2-40B4-BE49-F238E27FC236}">
              <a16:creationId xmlns:a16="http://schemas.microsoft.com/office/drawing/2014/main" id="{9B687DCB-9A37-4459-8C88-430F76F1A89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24725" y="819150"/>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384175</xdr:colOff>
      <xdr:row>3</xdr:row>
      <xdr:rowOff>227230</xdr:rowOff>
    </xdr:from>
    <xdr:to>
      <xdr:col>6</xdr:col>
      <xdr:colOff>1003300</xdr:colOff>
      <xdr:row>3</xdr:row>
      <xdr:rowOff>504771</xdr:rowOff>
    </xdr:to>
    <xdr:pic>
      <xdr:nvPicPr>
        <xdr:cNvPr id="2" name="Picture 1" descr="image001">
          <a:extLst>
            <a:ext uri="{FF2B5EF4-FFF2-40B4-BE49-F238E27FC236}">
              <a16:creationId xmlns:a16="http://schemas.microsoft.com/office/drawing/2014/main" id="{ECF79FBE-4BFF-4E96-89CA-7FDC6A47A95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51488" y="766980"/>
          <a:ext cx="619125" cy="277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10</xdr:col>
      <xdr:colOff>200025</xdr:colOff>
      <xdr:row>0</xdr:row>
      <xdr:rowOff>161925</xdr:rowOff>
    </xdr:from>
    <xdr:to>
      <xdr:col>10</xdr:col>
      <xdr:colOff>866775</xdr:colOff>
      <xdr:row>2</xdr:row>
      <xdr:rowOff>142875</xdr:rowOff>
    </xdr:to>
    <xdr:pic>
      <xdr:nvPicPr>
        <xdr:cNvPr id="2" name="Picture 1" descr="image001">
          <a:extLst>
            <a:ext uri="{FF2B5EF4-FFF2-40B4-BE49-F238E27FC236}">
              <a16:creationId xmlns:a16="http://schemas.microsoft.com/office/drawing/2014/main" id="{10DBF3A2-6DC6-4EB5-9AB0-CE55E9C90E7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039350" y="16192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2</xdr:col>
      <xdr:colOff>923925</xdr:colOff>
      <xdr:row>3</xdr:row>
      <xdr:rowOff>304800</xdr:rowOff>
    </xdr:from>
    <xdr:to>
      <xdr:col>2</xdr:col>
      <xdr:colOff>1590675</xdr:colOff>
      <xdr:row>3</xdr:row>
      <xdr:rowOff>647700</xdr:rowOff>
    </xdr:to>
    <xdr:pic>
      <xdr:nvPicPr>
        <xdr:cNvPr id="2" name="Picture 1" descr="image001">
          <a:extLst>
            <a:ext uri="{FF2B5EF4-FFF2-40B4-BE49-F238E27FC236}">
              <a16:creationId xmlns:a16="http://schemas.microsoft.com/office/drawing/2014/main" id="{9534D15A-156A-47FF-A688-81C2001B9E2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10100" y="1028700"/>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390186</xdr:colOff>
      <xdr:row>3</xdr:row>
      <xdr:rowOff>342469</xdr:rowOff>
    </xdr:from>
    <xdr:to>
      <xdr:col>6</xdr:col>
      <xdr:colOff>1039284</xdr:colOff>
      <xdr:row>3</xdr:row>
      <xdr:rowOff>688174</xdr:rowOff>
    </xdr:to>
    <xdr:pic>
      <xdr:nvPicPr>
        <xdr:cNvPr id="2" name="Picture 1" descr="image001">
          <a:extLst>
            <a:ext uri="{FF2B5EF4-FFF2-40B4-BE49-F238E27FC236}">
              <a16:creationId xmlns:a16="http://schemas.microsoft.com/office/drawing/2014/main" id="{83FA7601-40F1-499B-A7B7-D8B996950AE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544519" y="3348136"/>
          <a:ext cx="649098" cy="345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63500</xdr:colOff>
      <xdr:row>4</xdr:row>
      <xdr:rowOff>238457</xdr:rowOff>
    </xdr:from>
    <xdr:to>
      <xdr:col>7</xdr:col>
      <xdr:colOff>615817</xdr:colOff>
      <xdr:row>5</xdr:row>
      <xdr:rowOff>238125</xdr:rowOff>
    </xdr:to>
    <xdr:pic>
      <xdr:nvPicPr>
        <xdr:cNvPr id="4" name="Picture 1" descr="image001">
          <a:extLst>
            <a:ext uri="{FF2B5EF4-FFF2-40B4-BE49-F238E27FC236}">
              <a16:creationId xmlns:a16="http://schemas.microsoft.com/office/drawing/2014/main" id="{E1CF205B-627D-4CA0-B05E-4342FA16F7A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651625" y="952832"/>
          <a:ext cx="552317" cy="24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42898</xdr:colOff>
      <xdr:row>1</xdr:row>
      <xdr:rowOff>0</xdr:rowOff>
    </xdr:from>
    <xdr:to>
      <xdr:col>14</xdr:col>
      <xdr:colOff>0</xdr:colOff>
      <xdr:row>9</xdr:row>
      <xdr:rowOff>116284</xdr:rowOff>
    </xdr:to>
    <xdr:graphicFrame macro="">
      <xdr:nvGraphicFramePr>
        <xdr:cNvPr id="32" name="1 Gráfico">
          <a:extLst>
            <a:ext uri="{FF2B5EF4-FFF2-40B4-BE49-F238E27FC236}">
              <a16:creationId xmlns:a16="http://schemas.microsoft.com/office/drawing/2014/main" id="{934A7CD3-880D-4D02-879C-A83AFA70F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716935</xdr:colOff>
      <xdr:row>2</xdr:row>
      <xdr:rowOff>235565</xdr:rowOff>
    </xdr:from>
    <xdr:to>
      <xdr:col>7</xdr:col>
      <xdr:colOff>443</xdr:colOff>
      <xdr:row>4</xdr:row>
      <xdr:rowOff>1279</xdr:rowOff>
    </xdr:to>
    <xdr:pic>
      <xdr:nvPicPr>
        <xdr:cNvPr id="2" name="Picture 1" descr="image001">
          <a:extLst>
            <a:ext uri="{FF2B5EF4-FFF2-40B4-BE49-F238E27FC236}">
              <a16:creationId xmlns:a16="http://schemas.microsoft.com/office/drawing/2014/main" id="{97758657-6EAE-458B-9612-FB7721A64346}"/>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708467" y="2847259"/>
          <a:ext cx="553508" cy="277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523874</xdr:colOff>
      <xdr:row>2</xdr:row>
      <xdr:rowOff>28574</xdr:rowOff>
    </xdr:from>
    <xdr:to>
      <xdr:col>4</xdr:col>
      <xdr:colOff>1112179</xdr:colOff>
      <xdr:row>3</xdr:row>
      <xdr:rowOff>152399</xdr:rowOff>
    </xdr:to>
    <xdr:pic>
      <xdr:nvPicPr>
        <xdr:cNvPr id="2" name="Picture 1" descr="image001">
          <a:extLst>
            <a:ext uri="{FF2B5EF4-FFF2-40B4-BE49-F238E27FC236}">
              <a16:creationId xmlns:a16="http://schemas.microsoft.com/office/drawing/2014/main" id="{71787ACE-F7AB-4DC4-B9AA-1114226D18C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86449" y="828674"/>
          <a:ext cx="58830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158750</xdr:rowOff>
    </xdr:from>
    <xdr:to>
      <xdr:col>8</xdr:col>
      <xdr:colOff>666750</xdr:colOff>
      <xdr:row>2</xdr:row>
      <xdr:rowOff>324064</xdr:rowOff>
    </xdr:to>
    <xdr:pic>
      <xdr:nvPicPr>
        <xdr:cNvPr id="2" name="Picture 1" descr="image001">
          <a:extLst>
            <a:ext uri="{FF2B5EF4-FFF2-40B4-BE49-F238E27FC236}">
              <a16:creationId xmlns:a16="http://schemas.microsoft.com/office/drawing/2014/main" id="{F6115B12-A665-4933-AF2B-531ED58BB32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583083" y="338667"/>
          <a:ext cx="666750" cy="334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F9A27D8-30F8-4B80-9E7F-E365A1066118}">
  <we:reference id="wa200006575" version="1.0.0.1" store="es-ES" storeType="OMEX"/>
  <we:alternateReferences>
    <we:reference id="wa200006575" version="1.0.0.1" store="wa200006575"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e.gob.do/publicaciones/2022/metodologia-registro-de-oferta-de-edificaciones-roe-2022/" TargetMode="External"/><Relationship Id="rId1" Type="http://schemas.openxmlformats.org/officeDocument/2006/relationships/hyperlink" Target="https://www.one.gob.do/publicaciones/2025/informe-de-resultados-del-registro-de-oferta-de-edificaciones-2025-1/"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theme="5"/>
  </sheetPr>
  <dimension ref="D1:O17"/>
  <sheetViews>
    <sheetView showGridLines="0" workbookViewId="0">
      <selection activeCell="L21" sqref="L21"/>
    </sheetView>
  </sheetViews>
  <sheetFormatPr baseColWidth="10" defaultColWidth="8.85546875" defaultRowHeight="15" x14ac:dyDescent="0.25"/>
  <cols>
    <col min="13" max="13" width="47.7109375" customWidth="1"/>
    <col min="15" max="15" width="7.85546875" customWidth="1"/>
  </cols>
  <sheetData>
    <row r="1" spans="4:15" ht="94.5" customHeight="1" x14ac:dyDescent="0.25">
      <c r="D1" s="277"/>
      <c r="E1" s="247" t="s">
        <v>221</v>
      </c>
      <c r="F1" s="278"/>
      <c r="G1" s="278"/>
      <c r="H1" s="278"/>
      <c r="I1" s="278"/>
      <c r="J1" s="278"/>
      <c r="K1" s="278"/>
      <c r="L1" s="278"/>
      <c r="M1" s="278"/>
      <c r="N1" s="278"/>
      <c r="O1" s="278"/>
    </row>
    <row r="2" spans="4:15" x14ac:dyDescent="0.25">
      <c r="E2" s="278"/>
      <c r="F2" s="278"/>
      <c r="G2" s="278"/>
      <c r="H2" s="278"/>
      <c r="I2" s="278"/>
      <c r="J2" s="278"/>
      <c r="K2" s="278"/>
      <c r="L2" s="278"/>
      <c r="M2" s="278"/>
      <c r="N2" s="278"/>
      <c r="O2" s="278"/>
    </row>
    <row r="3" spans="4:15" x14ac:dyDescent="0.25">
      <c r="E3" s="278"/>
      <c r="F3" s="278"/>
      <c r="G3" s="278"/>
      <c r="H3" s="278"/>
      <c r="I3" s="278"/>
      <c r="J3" s="278"/>
      <c r="K3" s="278"/>
      <c r="L3" s="278"/>
      <c r="M3" s="278"/>
      <c r="N3" s="278"/>
      <c r="O3" s="278"/>
    </row>
    <row r="4" spans="4:15" x14ac:dyDescent="0.25">
      <c r="E4" s="278"/>
      <c r="F4" s="278"/>
      <c r="G4" s="278"/>
      <c r="H4" s="278"/>
      <c r="I4" s="278"/>
      <c r="J4" s="278"/>
      <c r="K4" s="278"/>
      <c r="L4" s="278"/>
      <c r="M4" s="278"/>
      <c r="N4" s="278"/>
      <c r="O4" s="278"/>
    </row>
    <row r="5" spans="4:15" x14ac:dyDescent="0.25">
      <c r="E5" s="278"/>
      <c r="F5" s="278"/>
      <c r="G5" s="278"/>
      <c r="H5" s="278"/>
      <c r="I5" s="278"/>
      <c r="J5" s="278"/>
      <c r="K5" s="278"/>
      <c r="L5" s="278"/>
      <c r="M5" s="278"/>
      <c r="N5" s="278"/>
      <c r="O5" s="278"/>
    </row>
    <row r="6" spans="4:15" x14ac:dyDescent="0.25">
      <c r="E6" s="278"/>
      <c r="F6" s="278"/>
      <c r="G6" s="278"/>
      <c r="H6" s="278"/>
      <c r="I6" s="278"/>
      <c r="J6" s="278"/>
      <c r="K6" s="278"/>
      <c r="L6" s="278"/>
      <c r="M6" s="278"/>
      <c r="N6" s="278"/>
      <c r="O6" s="278"/>
    </row>
    <row r="7" spans="4:15" x14ac:dyDescent="0.25">
      <c r="E7" s="278"/>
      <c r="F7" s="278"/>
      <c r="G7" s="278"/>
      <c r="H7" s="278"/>
      <c r="I7" s="278"/>
      <c r="J7" s="278"/>
      <c r="K7" s="278"/>
      <c r="L7" s="278"/>
      <c r="M7" s="278"/>
      <c r="N7" s="278"/>
      <c r="O7" s="278"/>
    </row>
    <row r="8" spans="4:15" x14ac:dyDescent="0.25">
      <c r="E8" s="278"/>
      <c r="F8" s="278"/>
      <c r="G8" s="278"/>
      <c r="H8" s="278"/>
      <c r="I8" s="278"/>
      <c r="J8" s="278"/>
      <c r="K8" s="278"/>
      <c r="L8" s="278"/>
      <c r="M8" s="278"/>
      <c r="N8" s="278"/>
      <c r="O8" s="278"/>
    </row>
    <row r="9" spans="4:15" x14ac:dyDescent="0.25">
      <c r="E9" s="278"/>
      <c r="F9" s="278"/>
      <c r="G9" s="278"/>
      <c r="H9" s="278"/>
      <c r="I9" s="278"/>
      <c r="J9" s="278"/>
      <c r="K9" s="278"/>
      <c r="L9" s="278"/>
      <c r="M9" s="278"/>
      <c r="N9" s="278"/>
      <c r="O9" s="278"/>
    </row>
    <row r="10" spans="4:15" x14ac:dyDescent="0.25">
      <c r="E10" s="278"/>
      <c r="F10" s="278"/>
      <c r="G10" s="278"/>
      <c r="H10" s="278"/>
      <c r="I10" s="278"/>
      <c r="J10" s="278"/>
      <c r="K10" s="278"/>
      <c r="L10" s="278"/>
      <c r="M10" s="278"/>
      <c r="N10" s="278"/>
      <c r="O10" s="278"/>
    </row>
    <row r="11" spans="4:15" x14ac:dyDescent="0.25">
      <c r="E11" s="278"/>
      <c r="F11" s="278"/>
      <c r="G11" s="278"/>
      <c r="H11" s="278"/>
      <c r="I11" s="278"/>
      <c r="J11" s="278"/>
      <c r="K11" s="278"/>
      <c r="L11" s="278"/>
      <c r="M11" s="278"/>
      <c r="N11" s="278"/>
      <c r="O11" s="278"/>
    </row>
    <row r="12" spans="4:15" x14ac:dyDescent="0.25">
      <c r="E12" s="278"/>
      <c r="F12" s="278"/>
      <c r="G12" s="278"/>
      <c r="H12" s="278"/>
      <c r="I12" s="278"/>
      <c r="J12" s="278"/>
      <c r="K12" s="278"/>
      <c r="L12" s="278"/>
      <c r="M12" s="278"/>
      <c r="N12" s="278"/>
      <c r="O12" s="278"/>
    </row>
    <row r="13" spans="4:15" x14ac:dyDescent="0.25">
      <c r="E13" s="278"/>
      <c r="F13" s="278"/>
      <c r="G13" s="278"/>
      <c r="H13" s="278"/>
      <c r="I13" s="278"/>
      <c r="J13" s="278"/>
      <c r="K13" s="278"/>
      <c r="L13" s="278"/>
      <c r="M13" s="278"/>
      <c r="N13" s="278"/>
      <c r="O13" s="278"/>
    </row>
    <row r="14" spans="4:15" x14ac:dyDescent="0.25">
      <c r="E14" s="278"/>
      <c r="F14" s="278"/>
      <c r="G14" s="278"/>
      <c r="H14" s="278"/>
      <c r="I14" s="278"/>
      <c r="J14" s="278"/>
      <c r="K14" s="278"/>
      <c r="L14" s="278"/>
      <c r="M14" s="278"/>
      <c r="N14" s="278"/>
      <c r="O14" s="278"/>
    </row>
    <row r="15" spans="4:15" x14ac:dyDescent="0.25">
      <c r="E15" s="278"/>
      <c r="F15" s="278"/>
      <c r="G15" s="278"/>
      <c r="H15" s="278"/>
      <c r="I15" s="278"/>
      <c r="J15" s="278"/>
      <c r="K15" s="278"/>
      <c r="L15" s="278"/>
      <c r="M15" s="278"/>
      <c r="N15" s="278"/>
      <c r="O15" s="278"/>
    </row>
    <row r="16" spans="4:15" x14ac:dyDescent="0.25">
      <c r="E16" s="279" t="s">
        <v>222</v>
      </c>
    </row>
    <row r="17" spans="5:5" x14ac:dyDescent="0.25">
      <c r="E17" s="280" t="s">
        <v>223</v>
      </c>
    </row>
  </sheetData>
  <mergeCells count="1">
    <mergeCell ref="E1:O15"/>
  </mergeCells>
  <hyperlinks>
    <hyperlink ref="E16" r:id="rId1" xr:uid="{DE88D631-04B4-4C15-9706-563E874E1514}"/>
    <hyperlink ref="E17" r:id="rId2" xr:uid="{B2246461-84BE-4422-97C6-943C593F10F1}"/>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FAD1-2FF3-48D4-AB47-59CD0B2460EC}">
  <sheetPr>
    <tabColor rgb="FFFFC000"/>
  </sheetPr>
  <dimension ref="B1:U59"/>
  <sheetViews>
    <sheetView showGridLines="0" zoomScale="90" zoomScaleNormal="90" workbookViewId="0">
      <selection activeCell="D18" sqref="D18"/>
    </sheetView>
  </sheetViews>
  <sheetFormatPr baseColWidth="10" defaultColWidth="11.42578125" defaultRowHeight="14.25" x14ac:dyDescent="0.2"/>
  <cols>
    <col min="1" max="1" width="11.42578125" style="1"/>
    <col min="2" max="2" width="35.85546875" style="1" customWidth="1"/>
    <col min="3" max="3" width="8.42578125" style="8" bestFit="1" customWidth="1"/>
    <col min="4" max="4" width="13.42578125" style="8" bestFit="1" customWidth="1"/>
    <col min="5" max="5" width="11.7109375" style="8" bestFit="1" customWidth="1"/>
    <col min="6" max="6" width="13.140625" style="8" bestFit="1" customWidth="1"/>
    <col min="7" max="7" width="13.28515625" style="8" customWidth="1"/>
    <col min="8" max="8" width="11.5703125" style="8" bestFit="1" customWidth="1"/>
    <col min="9" max="9" width="10.42578125" style="8" customWidth="1"/>
    <col min="10" max="16384" width="11.42578125" style="1"/>
  </cols>
  <sheetData>
    <row r="1" spans="2:21" ht="14.45" customHeight="1" x14ac:dyDescent="0.2"/>
    <row r="2" spans="2:21" ht="14.45" customHeight="1" x14ac:dyDescent="0.2"/>
    <row r="3" spans="2:21" ht="13.9" customHeight="1" x14ac:dyDescent="0.2">
      <c r="K3" s="78"/>
      <c r="L3" s="78"/>
      <c r="M3" s="78"/>
      <c r="N3" s="78"/>
      <c r="O3" s="78"/>
      <c r="P3" s="78"/>
      <c r="Q3" s="78"/>
      <c r="R3" s="78"/>
      <c r="S3" s="78"/>
      <c r="T3" s="78"/>
      <c r="U3" s="78"/>
    </row>
    <row r="4" spans="2:21" ht="18" x14ac:dyDescent="0.25">
      <c r="F4" s="59"/>
      <c r="H4" s="60"/>
    </row>
    <row r="5" spans="2:21" ht="13.9" customHeight="1" x14ac:dyDescent="0.2">
      <c r="C5" s="58"/>
      <c r="D5" s="58"/>
      <c r="E5" s="58"/>
      <c r="F5" s="58"/>
      <c r="G5" s="58"/>
      <c r="H5" s="58"/>
      <c r="J5" s="3"/>
      <c r="K5" s="3"/>
      <c r="L5" s="3"/>
      <c r="M5" s="3"/>
      <c r="N5" s="3"/>
      <c r="O5" s="3"/>
      <c r="P5" s="3"/>
    </row>
    <row r="6" spans="2:21" ht="27.75" customHeight="1" x14ac:dyDescent="0.2">
      <c r="B6" s="89" t="s">
        <v>224</v>
      </c>
      <c r="C6" s="89"/>
      <c r="D6" s="89"/>
      <c r="E6" s="89"/>
      <c r="F6" s="89"/>
      <c r="G6" s="89"/>
      <c r="H6" s="89"/>
      <c r="I6" s="89"/>
      <c r="J6" s="3"/>
      <c r="K6" s="3"/>
      <c r="L6" s="3"/>
      <c r="M6" s="3"/>
      <c r="N6" s="3"/>
      <c r="O6" s="3"/>
      <c r="P6" s="3"/>
    </row>
    <row r="7" spans="2:21" ht="14.25" customHeight="1" x14ac:dyDescent="0.2">
      <c r="B7" s="89"/>
      <c r="C7" s="89"/>
      <c r="D7" s="89"/>
      <c r="E7" s="89"/>
      <c r="F7" s="89"/>
      <c r="G7" s="89"/>
      <c r="H7" s="89"/>
      <c r="I7" s="89"/>
    </row>
    <row r="8" spans="2:21" x14ac:dyDescent="0.2">
      <c r="B8" s="178" t="s">
        <v>173</v>
      </c>
      <c r="C8" s="172" t="s">
        <v>42</v>
      </c>
      <c r="D8" s="172"/>
      <c r="E8" s="172"/>
      <c r="F8" s="172"/>
      <c r="G8" s="172"/>
      <c r="H8" s="172"/>
      <c r="I8" s="172"/>
    </row>
    <row r="9" spans="2:21" x14ac:dyDescent="0.2">
      <c r="B9" s="179"/>
      <c r="C9" s="180" t="s">
        <v>10</v>
      </c>
      <c r="D9" s="180" t="s">
        <v>11</v>
      </c>
      <c r="E9" s="181" t="s">
        <v>12</v>
      </c>
      <c r="F9" s="181" t="s">
        <v>13</v>
      </c>
      <c r="G9" s="181" t="s">
        <v>172</v>
      </c>
      <c r="H9" s="181" t="s">
        <v>15</v>
      </c>
      <c r="I9" s="180" t="s">
        <v>6</v>
      </c>
    </row>
    <row r="10" spans="2:21" x14ac:dyDescent="0.2">
      <c r="B10" s="32" t="s">
        <v>166</v>
      </c>
      <c r="C10" s="138">
        <v>3</v>
      </c>
      <c r="D10" s="138">
        <v>444</v>
      </c>
      <c r="E10" s="138">
        <v>2424</v>
      </c>
      <c r="F10" s="141">
        <v>138</v>
      </c>
      <c r="G10" s="177">
        <v>9</v>
      </c>
      <c r="H10" s="141">
        <v>822</v>
      </c>
      <c r="I10" s="141">
        <v>3840</v>
      </c>
    </row>
    <row r="11" spans="2:21" x14ac:dyDescent="0.2">
      <c r="B11" s="32" t="s">
        <v>167</v>
      </c>
      <c r="C11" s="141">
        <v>17</v>
      </c>
      <c r="D11" s="141">
        <v>360</v>
      </c>
      <c r="E11" s="141">
        <v>1112</v>
      </c>
      <c r="F11" s="141">
        <v>68</v>
      </c>
      <c r="G11" s="177">
        <v>4</v>
      </c>
      <c r="H11" s="141">
        <v>505</v>
      </c>
      <c r="I11" s="141">
        <v>2066</v>
      </c>
    </row>
    <row r="12" spans="2:21" x14ac:dyDescent="0.2">
      <c r="B12" s="32" t="s">
        <v>168</v>
      </c>
      <c r="C12" s="141">
        <v>43</v>
      </c>
      <c r="D12" s="141">
        <v>329</v>
      </c>
      <c r="E12" s="141">
        <v>345</v>
      </c>
      <c r="F12" s="141">
        <v>24</v>
      </c>
      <c r="G12" s="177">
        <v>1</v>
      </c>
      <c r="H12" s="141">
        <v>216</v>
      </c>
      <c r="I12" s="141">
        <v>958</v>
      </c>
    </row>
    <row r="13" spans="2:21" x14ac:dyDescent="0.2">
      <c r="B13" s="32" t="s">
        <v>169</v>
      </c>
      <c r="C13" s="141">
        <v>16</v>
      </c>
      <c r="D13" s="141">
        <v>177</v>
      </c>
      <c r="E13" s="141">
        <v>44</v>
      </c>
      <c r="F13" s="141">
        <v>3</v>
      </c>
      <c r="G13" s="177">
        <v>0</v>
      </c>
      <c r="H13" s="141">
        <v>34</v>
      </c>
      <c r="I13" s="141">
        <v>274</v>
      </c>
    </row>
    <row r="14" spans="2:21" x14ac:dyDescent="0.2">
      <c r="B14" s="32" t="s">
        <v>170</v>
      </c>
      <c r="C14" s="141">
        <v>7</v>
      </c>
      <c r="D14" s="141">
        <v>123</v>
      </c>
      <c r="E14" s="141">
        <v>29</v>
      </c>
      <c r="F14" s="141">
        <v>1</v>
      </c>
      <c r="G14" s="177">
        <v>1</v>
      </c>
      <c r="H14" s="141">
        <v>22</v>
      </c>
      <c r="I14" s="141">
        <v>183</v>
      </c>
    </row>
    <row r="15" spans="2:21" x14ac:dyDescent="0.2">
      <c r="B15" s="32" t="s">
        <v>171</v>
      </c>
      <c r="C15" s="141">
        <v>1</v>
      </c>
      <c r="D15" s="141">
        <v>57</v>
      </c>
      <c r="E15" s="141">
        <v>4</v>
      </c>
      <c r="F15" s="141">
        <v>0</v>
      </c>
      <c r="G15" s="177">
        <v>0</v>
      </c>
      <c r="H15" s="141">
        <v>236</v>
      </c>
      <c r="I15" s="141">
        <v>298</v>
      </c>
    </row>
    <row r="16" spans="2:21" x14ac:dyDescent="0.2">
      <c r="B16" s="164" t="s">
        <v>33</v>
      </c>
      <c r="C16" s="165">
        <f>+SUM(C10:C15)</f>
        <v>87</v>
      </c>
      <c r="D16" s="165">
        <f>SUM(D10:D15)</f>
        <v>1490</v>
      </c>
      <c r="E16" s="165">
        <f>SUM(E10:E15)</f>
        <v>3958</v>
      </c>
      <c r="F16" s="165">
        <f>+SUM(F10:F15)</f>
        <v>234</v>
      </c>
      <c r="G16" s="165">
        <f>+SUM(G10:G15)</f>
        <v>15</v>
      </c>
      <c r="H16" s="165">
        <f>+SUM(H10:H15)</f>
        <v>1835</v>
      </c>
      <c r="I16" s="165">
        <f>+SUM(I10:I15)</f>
        <v>7619</v>
      </c>
    </row>
    <row r="17" spans="2:14" ht="22.15" customHeight="1" x14ac:dyDescent="0.2">
      <c r="B17" s="118" t="s">
        <v>154</v>
      </c>
      <c r="C17" s="118"/>
      <c r="D17" s="118"/>
      <c r="E17" s="118"/>
      <c r="F17" s="118"/>
      <c r="G17" s="118"/>
    </row>
    <row r="18" spans="2:14" x14ac:dyDescent="0.2">
      <c r="E18" s="61"/>
    </row>
    <row r="19" spans="2:14" ht="13.9" customHeight="1" x14ac:dyDescent="0.2">
      <c r="C19" s="44"/>
      <c r="D19" s="44"/>
      <c r="E19" s="44"/>
      <c r="F19" s="44"/>
      <c r="G19" s="44"/>
    </row>
    <row r="20" spans="2:14" x14ac:dyDescent="0.2">
      <c r="B20" s="28"/>
      <c r="C20" s="44"/>
      <c r="D20" s="44"/>
      <c r="E20" s="44"/>
      <c r="F20" s="44"/>
      <c r="G20" s="44"/>
    </row>
    <row r="23" spans="2:14" x14ac:dyDescent="0.2">
      <c r="I23" s="62"/>
      <c r="N23" s="21"/>
    </row>
    <row r="24" spans="2:14" x14ac:dyDescent="0.2">
      <c r="I24" s="62"/>
      <c r="N24" s="21"/>
    </row>
    <row r="26" spans="2:14" ht="15" x14ac:dyDescent="0.25">
      <c r="B26"/>
      <c r="C26" s="63"/>
      <c r="D26" s="63"/>
      <c r="E26" s="63"/>
      <c r="F26" s="63"/>
    </row>
    <row r="27" spans="2:14" ht="15" x14ac:dyDescent="0.25">
      <c r="B27"/>
      <c r="C27" s="63"/>
      <c r="D27" s="63"/>
      <c r="E27" s="63"/>
      <c r="F27" s="63"/>
    </row>
    <row r="28" spans="2:14" ht="15" x14ac:dyDescent="0.25">
      <c r="B28"/>
      <c r="C28" s="63"/>
      <c r="D28" s="63"/>
      <c r="E28" s="63"/>
      <c r="F28" s="63"/>
    </row>
    <row r="29" spans="2:14" ht="15" x14ac:dyDescent="0.25">
      <c r="B29"/>
      <c r="C29" s="63"/>
      <c r="D29" s="63"/>
      <c r="E29" s="63"/>
      <c r="F29" s="63"/>
    </row>
    <row r="30" spans="2:14" ht="15" x14ac:dyDescent="0.25">
      <c r="B30"/>
      <c r="C30" s="63"/>
      <c r="D30" s="63"/>
      <c r="E30" s="63"/>
      <c r="F30" s="63"/>
      <c r="H30" s="62"/>
      <c r="I30" s="62"/>
      <c r="M30" s="21"/>
      <c r="N30" s="21"/>
    </row>
    <row r="31" spans="2:14" ht="15" x14ac:dyDescent="0.25">
      <c r="B31"/>
      <c r="C31" s="63"/>
      <c r="D31" s="63"/>
      <c r="E31" s="63"/>
      <c r="F31" s="63"/>
    </row>
    <row r="32" spans="2:14" x14ac:dyDescent="0.2">
      <c r="J32" s="11"/>
    </row>
    <row r="54" spans="9:10" x14ac:dyDescent="0.2">
      <c r="J54" s="21"/>
    </row>
    <row r="55" spans="9:10" x14ac:dyDescent="0.2">
      <c r="J55" s="21"/>
    </row>
    <row r="57" spans="9:10" x14ac:dyDescent="0.2">
      <c r="J57" s="21"/>
    </row>
    <row r="59" spans="9:10" x14ac:dyDescent="0.2">
      <c r="I59" s="62"/>
      <c r="J59" s="21"/>
    </row>
  </sheetData>
  <mergeCells count="5">
    <mergeCell ref="K3:U3"/>
    <mergeCell ref="B8:B9"/>
    <mergeCell ref="B17:G17"/>
    <mergeCell ref="C8:I8"/>
    <mergeCell ref="B6:I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9">
    <tabColor theme="3"/>
  </sheetPr>
  <dimension ref="B1:K212"/>
  <sheetViews>
    <sheetView showGridLines="0" zoomScaleNormal="100" workbookViewId="0">
      <selection activeCell="C19" sqref="C19"/>
    </sheetView>
  </sheetViews>
  <sheetFormatPr baseColWidth="10" defaultColWidth="11.42578125" defaultRowHeight="14.25" x14ac:dyDescent="0.2"/>
  <cols>
    <col min="1" max="1" width="11.42578125" style="1"/>
    <col min="2" max="2" width="27.28515625" style="1" customWidth="1"/>
    <col min="3" max="3" width="16.28515625" style="1" customWidth="1"/>
    <col min="4" max="4" width="34.5703125" style="1" customWidth="1"/>
    <col min="5" max="16384" width="11.42578125" style="1"/>
  </cols>
  <sheetData>
    <row r="1" spans="2:11" ht="15" x14ac:dyDescent="0.25">
      <c r="B1" s="38"/>
      <c r="C1" s="38"/>
      <c r="D1" s="38"/>
    </row>
    <row r="2" spans="2:11" ht="49.15" customHeight="1" x14ac:dyDescent="0.2">
      <c r="B2" s="182" t="s">
        <v>183</v>
      </c>
      <c r="C2" s="182"/>
      <c r="D2" s="182"/>
    </row>
    <row r="3" spans="2:11" ht="19.149999999999999" customHeight="1" x14ac:dyDescent="0.2">
      <c r="B3" s="183" t="s">
        <v>30</v>
      </c>
      <c r="C3" s="184" t="s">
        <v>43</v>
      </c>
      <c r="D3" s="184" t="s">
        <v>3</v>
      </c>
    </row>
    <row r="4" spans="2:11" ht="14.45" customHeight="1" x14ac:dyDescent="0.2">
      <c r="B4" s="55" t="s">
        <v>36</v>
      </c>
      <c r="C4" s="56">
        <v>2719059.43</v>
      </c>
      <c r="D4" s="57">
        <f>+C4/C$12*100</f>
        <v>42.580804287333173</v>
      </c>
    </row>
    <row r="5" spans="2:11" ht="14.45" customHeight="1" x14ac:dyDescent="0.2">
      <c r="B5" s="55" t="s">
        <v>34</v>
      </c>
      <c r="C5" s="56">
        <v>1601417.59</v>
      </c>
      <c r="D5" s="57">
        <f t="shared" ref="D5:D11" si="0">+C5/C$12*100</f>
        <v>25.078395944469211</v>
      </c>
    </row>
    <row r="6" spans="2:11" ht="14.45" customHeight="1" x14ac:dyDescent="0.2">
      <c r="B6" s="55" t="s">
        <v>39</v>
      </c>
      <c r="C6" s="56">
        <v>355434.54</v>
      </c>
      <c r="D6" s="57">
        <f t="shared" si="0"/>
        <v>5.566148506249565</v>
      </c>
    </row>
    <row r="7" spans="2:11" ht="14.45" customHeight="1" x14ac:dyDescent="0.2">
      <c r="B7" s="55" t="s">
        <v>35</v>
      </c>
      <c r="C7" s="56">
        <v>877794.17</v>
      </c>
      <c r="D7" s="57">
        <f t="shared" si="0"/>
        <v>13.746364402683199</v>
      </c>
    </row>
    <row r="8" spans="2:11" ht="14.45" customHeight="1" x14ac:dyDescent="0.2">
      <c r="B8" s="55" t="s">
        <v>38</v>
      </c>
      <c r="C8" s="56">
        <v>301880.67</v>
      </c>
      <c r="D8" s="57">
        <f t="shared" si="0"/>
        <v>4.7274883312863123</v>
      </c>
    </row>
    <row r="9" spans="2:11" ht="14.45" customHeight="1" x14ac:dyDescent="0.2">
      <c r="B9" s="55" t="s">
        <v>40</v>
      </c>
      <c r="C9" s="56">
        <v>39235.96</v>
      </c>
      <c r="D9" s="57">
        <f t="shared" si="0"/>
        <v>0.61443994763499254</v>
      </c>
    </row>
    <row r="10" spans="2:11" ht="14.45" customHeight="1" x14ac:dyDescent="0.2">
      <c r="B10" s="55" t="s">
        <v>37</v>
      </c>
      <c r="C10" s="56">
        <v>265835.28999999998</v>
      </c>
      <c r="D10" s="57">
        <f t="shared" si="0"/>
        <v>4.1630132579178154</v>
      </c>
    </row>
    <row r="11" spans="2:11" ht="14.45" customHeight="1" x14ac:dyDescent="0.2">
      <c r="B11" s="55" t="s">
        <v>41</v>
      </c>
      <c r="C11" s="56">
        <v>224988.36</v>
      </c>
      <c r="D11" s="57">
        <f t="shared" si="0"/>
        <v>3.5233453224257252</v>
      </c>
    </row>
    <row r="12" spans="2:11" ht="14.45" customHeight="1" x14ac:dyDescent="0.2">
      <c r="B12" s="185" t="s">
        <v>6</v>
      </c>
      <c r="C12" s="186">
        <v>6385646.0100000007</v>
      </c>
      <c r="D12" s="187">
        <f>SUM(D4:D11)</f>
        <v>99.999999999999986</v>
      </c>
    </row>
    <row r="13" spans="2:11" ht="14.45" customHeight="1" x14ac:dyDescent="0.2">
      <c r="B13" s="118" t="s">
        <v>154</v>
      </c>
      <c r="C13" s="118"/>
      <c r="D13" s="118"/>
      <c r="E13" s="28"/>
      <c r="F13" s="13"/>
      <c r="H13" s="13"/>
      <c r="I13" s="13"/>
      <c r="J13" s="13"/>
      <c r="K13" s="13"/>
    </row>
    <row r="14" spans="2:11" ht="14.45" customHeight="1" x14ac:dyDescent="0.25">
      <c r="B14"/>
      <c r="C14"/>
      <c r="D14"/>
    </row>
    <row r="15" spans="2:11" ht="14.45" customHeight="1" x14ac:dyDescent="0.25">
      <c r="B15"/>
      <c r="C15"/>
      <c r="D15"/>
    </row>
    <row r="16" spans="2:11" ht="14.45" customHeight="1" x14ac:dyDescent="0.25">
      <c r="B16"/>
      <c r="C16"/>
      <c r="D16"/>
    </row>
    <row r="17" spans="2:5" ht="14.45" customHeight="1" x14ac:dyDescent="0.25">
      <c r="B17"/>
      <c r="C17"/>
      <c r="D17"/>
    </row>
    <row r="18" spans="2:5" ht="14.45" customHeight="1" x14ac:dyDescent="0.25">
      <c r="B18"/>
      <c r="C18"/>
      <c r="D18"/>
    </row>
    <row r="19" spans="2:5" ht="14.45" customHeight="1" x14ac:dyDescent="0.25">
      <c r="B19"/>
      <c r="C19"/>
      <c r="D19"/>
    </row>
    <row r="20" spans="2:5" ht="14.45" customHeight="1" x14ac:dyDescent="0.25">
      <c r="B20"/>
      <c r="C20"/>
      <c r="D20"/>
    </row>
    <row r="21" spans="2:5" ht="14.45" customHeight="1" x14ac:dyDescent="0.25">
      <c r="B21"/>
      <c r="C21"/>
      <c r="D21"/>
    </row>
    <row r="22" spans="2:5" ht="14.45" customHeight="1" x14ac:dyDescent="0.25">
      <c r="B22"/>
      <c r="C22"/>
      <c r="D22"/>
    </row>
    <row r="23" spans="2:5" ht="14.45" customHeight="1" x14ac:dyDescent="0.25">
      <c r="B23"/>
      <c r="C23"/>
      <c r="D23"/>
    </row>
    <row r="24" spans="2:5" ht="15" x14ac:dyDescent="0.25">
      <c r="B24"/>
      <c r="C24"/>
      <c r="D24"/>
    </row>
    <row r="25" spans="2:5" ht="13.9" customHeight="1" x14ac:dyDescent="0.25">
      <c r="B25"/>
      <c r="C25"/>
      <c r="D25"/>
    </row>
    <row r="26" spans="2:5" ht="15" x14ac:dyDescent="0.25">
      <c r="B26"/>
      <c r="C26"/>
      <c r="D26"/>
    </row>
    <row r="27" spans="2:5" ht="15" x14ac:dyDescent="0.25">
      <c r="B27"/>
      <c r="C27"/>
      <c r="D27"/>
    </row>
    <row r="28" spans="2:5" ht="15" x14ac:dyDescent="0.25">
      <c r="B28"/>
      <c r="C28"/>
      <c r="D28"/>
    </row>
    <row r="29" spans="2:5" ht="15" x14ac:dyDescent="0.25">
      <c r="B29"/>
      <c r="C29"/>
      <c r="D29"/>
    </row>
    <row r="30" spans="2:5" ht="15" x14ac:dyDescent="0.25">
      <c r="B30"/>
      <c r="C30"/>
      <c r="D30"/>
      <c r="E30"/>
    </row>
    <row r="31" spans="2:5" ht="15" x14ac:dyDescent="0.25">
      <c r="B31"/>
      <c r="C31"/>
      <c r="D31"/>
      <c r="E31"/>
    </row>
    <row r="32" spans="2:5" ht="15" x14ac:dyDescent="0.25">
      <c r="B32"/>
      <c r="C32"/>
      <c r="D32"/>
      <c r="E32"/>
    </row>
    <row r="33" spans="2:5" ht="15" x14ac:dyDescent="0.25">
      <c r="B33"/>
      <c r="C33"/>
      <c r="D33"/>
      <c r="E33"/>
    </row>
    <row r="34" spans="2:5" ht="15" x14ac:dyDescent="0.25">
      <c r="B34"/>
      <c r="C34"/>
      <c r="D34"/>
      <c r="E34"/>
    </row>
    <row r="35" spans="2:5" ht="15" x14ac:dyDescent="0.25">
      <c r="B35"/>
      <c r="C35"/>
      <c r="D35"/>
      <c r="E35"/>
    </row>
    <row r="36" spans="2:5" ht="15" x14ac:dyDescent="0.25">
      <c r="B36"/>
      <c r="C36"/>
      <c r="D36"/>
      <c r="E36"/>
    </row>
    <row r="37" spans="2:5" ht="15" x14ac:dyDescent="0.25">
      <c r="B37"/>
      <c r="C37"/>
      <c r="D37"/>
      <c r="E37"/>
    </row>
    <row r="38" spans="2:5" ht="15" x14ac:dyDescent="0.25">
      <c r="B38"/>
      <c r="C38"/>
      <c r="D38"/>
      <c r="E38"/>
    </row>
    <row r="39" spans="2:5" ht="15" x14ac:dyDescent="0.25">
      <c r="B39"/>
      <c r="C39"/>
      <c r="D39"/>
      <c r="E39"/>
    </row>
    <row r="40" spans="2:5" ht="15" x14ac:dyDescent="0.25">
      <c r="B40"/>
      <c r="C40"/>
      <c r="D40"/>
      <c r="E40"/>
    </row>
    <row r="41" spans="2:5" ht="15" x14ac:dyDescent="0.25">
      <c r="B41"/>
      <c r="C41"/>
      <c r="D41"/>
      <c r="E41"/>
    </row>
    <row r="42" spans="2:5" ht="15" x14ac:dyDescent="0.25">
      <c r="B42"/>
      <c r="C42"/>
      <c r="D42"/>
      <c r="E42"/>
    </row>
    <row r="43" spans="2:5" ht="13.9" customHeight="1" x14ac:dyDescent="0.25">
      <c r="B43"/>
      <c r="C43"/>
      <c r="D43"/>
      <c r="E43"/>
    </row>
    <row r="44" spans="2:5" ht="15" x14ac:dyDescent="0.25">
      <c r="B44"/>
      <c r="C44"/>
      <c r="D44"/>
      <c r="E44"/>
    </row>
    <row r="45" spans="2:5" ht="15" x14ac:dyDescent="0.25">
      <c r="B45"/>
      <c r="C45"/>
      <c r="D45"/>
      <c r="E45"/>
    </row>
    <row r="46" spans="2:5" ht="15" x14ac:dyDescent="0.25">
      <c r="B46"/>
      <c r="C46"/>
      <c r="D46"/>
      <c r="E46"/>
    </row>
    <row r="47" spans="2:5" ht="15" x14ac:dyDescent="0.25">
      <c r="B47"/>
      <c r="C47"/>
      <c r="D47"/>
      <c r="E47"/>
    </row>
    <row r="48" spans="2:5" ht="15" x14ac:dyDescent="0.25">
      <c r="B48"/>
      <c r="C48"/>
      <c r="D48"/>
      <c r="E48"/>
    </row>
    <row r="49" spans="2:5" ht="15" x14ac:dyDescent="0.25">
      <c r="B49"/>
      <c r="C49"/>
      <c r="D49"/>
      <c r="E49"/>
    </row>
    <row r="50" spans="2:5" ht="15" x14ac:dyDescent="0.25">
      <c r="B50"/>
      <c r="C50"/>
      <c r="D50"/>
      <c r="E50"/>
    </row>
    <row r="51" spans="2:5" ht="15" x14ac:dyDescent="0.25">
      <c r="B51"/>
      <c r="C51"/>
      <c r="D51"/>
      <c r="E51"/>
    </row>
    <row r="52" spans="2:5" ht="15" x14ac:dyDescent="0.25">
      <c r="B52"/>
      <c r="C52"/>
      <c r="D52"/>
      <c r="E52"/>
    </row>
    <row r="53" spans="2:5" ht="15" x14ac:dyDescent="0.25">
      <c r="B53"/>
      <c r="C53"/>
      <c r="D53"/>
      <c r="E53"/>
    </row>
    <row r="54" spans="2:5" ht="15" x14ac:dyDescent="0.25">
      <c r="B54"/>
      <c r="C54"/>
      <c r="D54"/>
      <c r="E54"/>
    </row>
    <row r="55" spans="2:5" ht="15" x14ac:dyDescent="0.25">
      <c r="B55"/>
      <c r="C55"/>
      <c r="D55"/>
      <c r="E55"/>
    </row>
    <row r="56" spans="2:5" ht="15" x14ac:dyDescent="0.25">
      <c r="B56"/>
      <c r="C56"/>
      <c r="D56"/>
      <c r="E56"/>
    </row>
    <row r="57" spans="2:5" ht="15" x14ac:dyDescent="0.25">
      <c r="B57"/>
      <c r="C57"/>
      <c r="D57"/>
      <c r="E57"/>
    </row>
    <row r="58" spans="2:5" ht="15" x14ac:dyDescent="0.25">
      <c r="B58"/>
      <c r="C58"/>
      <c r="D58"/>
      <c r="E58"/>
    </row>
    <row r="59" spans="2:5" ht="15" x14ac:dyDescent="0.25">
      <c r="B59"/>
      <c r="C59"/>
      <c r="D59"/>
      <c r="E59"/>
    </row>
    <row r="60" spans="2:5" ht="15" x14ac:dyDescent="0.25">
      <c r="B60"/>
      <c r="C60"/>
      <c r="D60"/>
      <c r="E60"/>
    </row>
    <row r="61" spans="2:5" ht="15" x14ac:dyDescent="0.25">
      <c r="B61"/>
      <c r="C61"/>
      <c r="D61"/>
      <c r="E61"/>
    </row>
    <row r="62" spans="2:5" ht="15" x14ac:dyDescent="0.25">
      <c r="B62"/>
      <c r="C62"/>
      <c r="D62"/>
      <c r="E62"/>
    </row>
    <row r="63" spans="2:5" ht="15" x14ac:dyDescent="0.25">
      <c r="B63"/>
      <c r="C63"/>
      <c r="D63"/>
      <c r="E63"/>
    </row>
    <row r="64" spans="2:5" ht="15" x14ac:dyDescent="0.25">
      <c r="B64"/>
      <c r="C64"/>
      <c r="D64"/>
      <c r="E64"/>
    </row>
    <row r="65" spans="2:5" ht="15" x14ac:dyDescent="0.25">
      <c r="B65"/>
      <c r="C65"/>
      <c r="D65"/>
      <c r="E65"/>
    </row>
    <row r="66" spans="2:5" ht="15" x14ac:dyDescent="0.25">
      <c r="B66"/>
      <c r="C66"/>
      <c r="D66"/>
      <c r="E66"/>
    </row>
    <row r="67" spans="2:5" ht="15" x14ac:dyDescent="0.25">
      <c r="B67"/>
      <c r="C67"/>
      <c r="D67"/>
      <c r="E67"/>
    </row>
    <row r="68" spans="2:5" ht="15" x14ac:dyDescent="0.25">
      <c r="B68"/>
      <c r="C68"/>
      <c r="D68"/>
      <c r="E68"/>
    </row>
    <row r="69" spans="2:5" ht="15" x14ac:dyDescent="0.25">
      <c r="B69"/>
      <c r="C69"/>
      <c r="D69"/>
      <c r="E69"/>
    </row>
    <row r="70" spans="2:5" ht="15" x14ac:dyDescent="0.25">
      <c r="B70"/>
      <c r="C70"/>
      <c r="D70"/>
      <c r="E70"/>
    </row>
    <row r="71" spans="2:5" ht="15" x14ac:dyDescent="0.25">
      <c r="B71"/>
      <c r="C71"/>
      <c r="D71"/>
      <c r="E71"/>
    </row>
    <row r="72" spans="2:5" ht="15" x14ac:dyDescent="0.25">
      <c r="B72"/>
      <c r="C72"/>
      <c r="D72"/>
      <c r="E72"/>
    </row>
    <row r="73" spans="2:5" ht="15" x14ac:dyDescent="0.25">
      <c r="B73"/>
      <c r="C73"/>
      <c r="D73"/>
      <c r="E73"/>
    </row>
    <row r="74" spans="2:5" ht="15" x14ac:dyDescent="0.25">
      <c r="B74"/>
      <c r="C74"/>
      <c r="D74"/>
      <c r="E74"/>
    </row>
    <row r="75" spans="2:5" ht="15" x14ac:dyDescent="0.25">
      <c r="B75"/>
      <c r="C75"/>
      <c r="D75"/>
      <c r="E75"/>
    </row>
    <row r="76" spans="2:5" ht="15" x14ac:dyDescent="0.25">
      <c r="B76"/>
      <c r="C76"/>
      <c r="D76"/>
      <c r="E76"/>
    </row>
    <row r="77" spans="2:5" ht="15" x14ac:dyDescent="0.25">
      <c r="B77"/>
      <c r="C77"/>
      <c r="D77"/>
      <c r="E77"/>
    </row>
    <row r="78" spans="2:5" ht="15" x14ac:dyDescent="0.25">
      <c r="B78"/>
      <c r="C78"/>
      <c r="D78"/>
      <c r="E78"/>
    </row>
    <row r="79" spans="2:5" ht="15" x14ac:dyDescent="0.25">
      <c r="B79"/>
      <c r="C79"/>
      <c r="D79"/>
      <c r="E79"/>
    </row>
    <row r="80" spans="2:5" ht="15" x14ac:dyDescent="0.25">
      <c r="B80"/>
      <c r="C80"/>
      <c r="D80"/>
      <c r="E80"/>
    </row>
    <row r="81" spans="2:5" ht="15" x14ac:dyDescent="0.25">
      <c r="B81"/>
      <c r="C81"/>
      <c r="D81"/>
      <c r="E81"/>
    </row>
    <row r="82" spans="2:5" ht="15" x14ac:dyDescent="0.25">
      <c r="B82"/>
      <c r="C82"/>
      <c r="D82"/>
      <c r="E82"/>
    </row>
    <row r="83" spans="2:5" ht="15" x14ac:dyDescent="0.25">
      <c r="B83"/>
      <c r="C83"/>
      <c r="D83"/>
      <c r="E83"/>
    </row>
    <row r="84" spans="2:5" ht="15" x14ac:dyDescent="0.25">
      <c r="B84"/>
      <c r="C84"/>
      <c r="D84"/>
      <c r="E84"/>
    </row>
    <row r="85" spans="2:5" ht="15" x14ac:dyDescent="0.25">
      <c r="B85"/>
      <c r="C85"/>
      <c r="D85"/>
      <c r="E85"/>
    </row>
    <row r="86" spans="2:5" ht="15" x14ac:dyDescent="0.25">
      <c r="B86"/>
      <c r="C86"/>
      <c r="D86"/>
      <c r="E86"/>
    </row>
    <row r="87" spans="2:5" ht="15" x14ac:dyDescent="0.25">
      <c r="B87"/>
      <c r="C87"/>
      <c r="D87"/>
      <c r="E87"/>
    </row>
    <row r="88" spans="2:5" ht="15" x14ac:dyDescent="0.25">
      <c r="B88"/>
      <c r="C88"/>
      <c r="D88"/>
      <c r="E88"/>
    </row>
    <row r="89" spans="2:5" ht="15" x14ac:dyDescent="0.25">
      <c r="B89"/>
      <c r="C89"/>
      <c r="D89"/>
      <c r="E89"/>
    </row>
    <row r="90" spans="2:5" ht="15" x14ac:dyDescent="0.25">
      <c r="B90"/>
      <c r="C90"/>
      <c r="D90"/>
      <c r="E90"/>
    </row>
    <row r="91" spans="2:5" ht="15" x14ac:dyDescent="0.25">
      <c r="B91"/>
      <c r="C91"/>
      <c r="D91"/>
      <c r="E91"/>
    </row>
    <row r="92" spans="2:5" ht="15" x14ac:dyDescent="0.25">
      <c r="B92"/>
      <c r="C92"/>
      <c r="D92"/>
      <c r="E92"/>
    </row>
    <row r="93" spans="2:5" ht="15" x14ac:dyDescent="0.25">
      <c r="B93"/>
      <c r="C93"/>
      <c r="D93"/>
      <c r="E93"/>
    </row>
    <row r="94" spans="2:5" ht="15" x14ac:dyDescent="0.25">
      <c r="B94"/>
      <c r="C94"/>
      <c r="D94"/>
      <c r="E94"/>
    </row>
    <row r="95" spans="2:5" ht="15" x14ac:dyDescent="0.25">
      <c r="B95"/>
      <c r="C95"/>
      <c r="D95"/>
      <c r="E95"/>
    </row>
    <row r="96" spans="2:5" ht="15" x14ac:dyDescent="0.25">
      <c r="B96"/>
      <c r="C96"/>
      <c r="D96"/>
      <c r="E96"/>
    </row>
    <row r="97" spans="2:5" ht="15" x14ac:dyDescent="0.25">
      <c r="B97"/>
      <c r="C97"/>
      <c r="D97"/>
      <c r="E97"/>
    </row>
    <row r="98" spans="2:5" ht="15" x14ac:dyDescent="0.25">
      <c r="B98"/>
      <c r="C98"/>
      <c r="D98"/>
      <c r="E98"/>
    </row>
    <row r="99" spans="2:5" ht="15" x14ac:dyDescent="0.25">
      <c r="B99"/>
      <c r="C99"/>
      <c r="D99"/>
      <c r="E99"/>
    </row>
    <row r="100" spans="2:5" ht="15" x14ac:dyDescent="0.25">
      <c r="B100"/>
      <c r="C100"/>
      <c r="D100"/>
      <c r="E100"/>
    </row>
    <row r="101" spans="2:5" ht="15" x14ac:dyDescent="0.25">
      <c r="B101"/>
      <c r="C101"/>
      <c r="D101"/>
      <c r="E101"/>
    </row>
    <row r="102" spans="2:5" ht="15" x14ac:dyDescent="0.25">
      <c r="B102"/>
      <c r="C102"/>
      <c r="D102"/>
      <c r="E102"/>
    </row>
    <row r="103" spans="2:5" ht="15" x14ac:dyDescent="0.25">
      <c r="B103"/>
      <c r="C103"/>
      <c r="D103"/>
      <c r="E103"/>
    </row>
    <row r="104" spans="2:5" ht="15" x14ac:dyDescent="0.25">
      <c r="B104"/>
      <c r="C104"/>
      <c r="D104"/>
      <c r="E104"/>
    </row>
    <row r="105" spans="2:5" ht="15" x14ac:dyDescent="0.25">
      <c r="B105"/>
      <c r="C105"/>
      <c r="D105"/>
      <c r="E105"/>
    </row>
    <row r="106" spans="2:5" ht="15" x14ac:dyDescent="0.25">
      <c r="B106"/>
      <c r="C106"/>
      <c r="D106"/>
      <c r="E106"/>
    </row>
    <row r="107" spans="2:5" ht="15" x14ac:dyDescent="0.25">
      <c r="B107"/>
      <c r="C107"/>
      <c r="D107"/>
      <c r="E107"/>
    </row>
    <row r="108" spans="2:5" ht="15" x14ac:dyDescent="0.25">
      <c r="B108"/>
      <c r="C108"/>
      <c r="D108"/>
      <c r="E108"/>
    </row>
    <row r="109" spans="2:5" ht="15" x14ac:dyDescent="0.25">
      <c r="B109"/>
      <c r="C109"/>
      <c r="D109"/>
      <c r="E109"/>
    </row>
    <row r="110" spans="2:5" ht="15" x14ac:dyDescent="0.25">
      <c r="B110"/>
      <c r="C110"/>
      <c r="D110"/>
      <c r="E110"/>
    </row>
    <row r="111" spans="2:5" ht="15" x14ac:dyDescent="0.25">
      <c r="B111"/>
      <c r="C111"/>
      <c r="D111"/>
      <c r="E111"/>
    </row>
    <row r="112" spans="2:5" ht="15" x14ac:dyDescent="0.25">
      <c r="B112"/>
      <c r="C112"/>
      <c r="D112"/>
      <c r="E112"/>
    </row>
    <row r="113" spans="2:5" ht="15" x14ac:dyDescent="0.25">
      <c r="B113"/>
      <c r="C113"/>
      <c r="D113"/>
      <c r="E113"/>
    </row>
    <row r="114" spans="2:5" ht="15" x14ac:dyDescent="0.25">
      <c r="B114"/>
      <c r="C114"/>
      <c r="D114"/>
      <c r="E114"/>
    </row>
    <row r="115" spans="2:5" ht="15" x14ac:dyDescent="0.25">
      <c r="B115"/>
      <c r="C115"/>
      <c r="D115"/>
      <c r="E115"/>
    </row>
    <row r="116" spans="2:5" ht="15" x14ac:dyDescent="0.25">
      <c r="B116"/>
      <c r="C116"/>
      <c r="D116"/>
      <c r="E116"/>
    </row>
    <row r="117" spans="2:5" ht="15" x14ac:dyDescent="0.25">
      <c r="B117"/>
      <c r="C117"/>
      <c r="D117"/>
      <c r="E117"/>
    </row>
    <row r="118" spans="2:5" ht="15" x14ac:dyDescent="0.25">
      <c r="B118"/>
      <c r="C118"/>
      <c r="D118"/>
      <c r="E118"/>
    </row>
    <row r="119" spans="2:5" ht="15" x14ac:dyDescent="0.25">
      <c r="B119"/>
      <c r="C119"/>
      <c r="D119"/>
      <c r="E119"/>
    </row>
    <row r="120" spans="2:5" ht="15" x14ac:dyDescent="0.25">
      <c r="B120"/>
      <c r="C120"/>
      <c r="D120"/>
      <c r="E120"/>
    </row>
    <row r="121" spans="2:5" ht="15" x14ac:dyDescent="0.25">
      <c r="B121"/>
      <c r="C121"/>
      <c r="D121"/>
      <c r="E121"/>
    </row>
    <row r="122" spans="2:5" ht="15" x14ac:dyDescent="0.25">
      <c r="B122"/>
      <c r="C122"/>
      <c r="D122"/>
      <c r="E122"/>
    </row>
    <row r="123" spans="2:5" ht="15" x14ac:dyDescent="0.25">
      <c r="B123"/>
      <c r="C123"/>
      <c r="D123"/>
      <c r="E123"/>
    </row>
    <row r="124" spans="2:5" ht="15" x14ac:dyDescent="0.25">
      <c r="B124"/>
      <c r="C124"/>
      <c r="D124"/>
      <c r="E124"/>
    </row>
    <row r="125" spans="2:5" ht="15" x14ac:dyDescent="0.25">
      <c r="B125"/>
      <c r="C125"/>
      <c r="D125"/>
      <c r="E125"/>
    </row>
    <row r="126" spans="2:5" ht="15" x14ac:dyDescent="0.25">
      <c r="B126"/>
      <c r="C126"/>
      <c r="D126"/>
      <c r="E126"/>
    </row>
    <row r="127" spans="2:5" ht="15" x14ac:dyDescent="0.25">
      <c r="B127"/>
      <c r="C127"/>
      <c r="D127"/>
      <c r="E127"/>
    </row>
    <row r="128" spans="2:5" ht="15" x14ac:dyDescent="0.25">
      <c r="B128"/>
      <c r="C128"/>
      <c r="D128"/>
      <c r="E128"/>
    </row>
    <row r="129" spans="2:5" ht="15" x14ac:dyDescent="0.25">
      <c r="B129"/>
      <c r="C129"/>
      <c r="D129"/>
      <c r="E129"/>
    </row>
    <row r="130" spans="2:5" ht="15" x14ac:dyDescent="0.25">
      <c r="B130"/>
      <c r="C130"/>
      <c r="D130"/>
      <c r="E130"/>
    </row>
    <row r="131" spans="2:5" ht="15" x14ac:dyDescent="0.25">
      <c r="B131"/>
      <c r="C131"/>
      <c r="D131"/>
      <c r="E131"/>
    </row>
    <row r="132" spans="2:5" ht="15" x14ac:dyDescent="0.25">
      <c r="B132"/>
      <c r="C132"/>
      <c r="D132"/>
      <c r="E132"/>
    </row>
    <row r="133" spans="2:5" ht="15" x14ac:dyDescent="0.25">
      <c r="B133"/>
      <c r="C133"/>
      <c r="D133"/>
      <c r="E133"/>
    </row>
    <row r="134" spans="2:5" ht="15" x14ac:dyDescent="0.25">
      <c r="B134"/>
      <c r="C134"/>
      <c r="D134"/>
      <c r="E134"/>
    </row>
    <row r="135" spans="2:5" ht="15" x14ac:dyDescent="0.25">
      <c r="B135"/>
      <c r="C135"/>
      <c r="D135"/>
      <c r="E135"/>
    </row>
    <row r="136" spans="2:5" ht="15" x14ac:dyDescent="0.25">
      <c r="B136"/>
      <c r="C136"/>
      <c r="D136"/>
      <c r="E136"/>
    </row>
    <row r="137" spans="2:5" ht="15" x14ac:dyDescent="0.25">
      <c r="B137"/>
      <c r="C137"/>
      <c r="D137"/>
      <c r="E137"/>
    </row>
    <row r="138" spans="2:5" ht="15" x14ac:dyDescent="0.25">
      <c r="B138"/>
      <c r="C138"/>
      <c r="D138"/>
      <c r="E138"/>
    </row>
    <row r="139" spans="2:5" ht="15" x14ac:dyDescent="0.25">
      <c r="B139"/>
      <c r="C139"/>
      <c r="D139"/>
      <c r="E139"/>
    </row>
    <row r="140" spans="2:5" ht="15" x14ac:dyDescent="0.25">
      <c r="B140"/>
      <c r="C140"/>
      <c r="D140"/>
      <c r="E140"/>
    </row>
    <row r="141" spans="2:5" ht="15" x14ac:dyDescent="0.25">
      <c r="B141"/>
      <c r="C141"/>
      <c r="D141"/>
      <c r="E141"/>
    </row>
    <row r="142" spans="2:5" ht="15" x14ac:dyDescent="0.25">
      <c r="B142"/>
      <c r="C142"/>
      <c r="D142"/>
      <c r="E142"/>
    </row>
    <row r="143" spans="2:5" ht="15" x14ac:dyDescent="0.25">
      <c r="B143"/>
      <c r="C143"/>
      <c r="D143"/>
      <c r="E143"/>
    </row>
    <row r="144" spans="2:5" ht="15" x14ac:dyDescent="0.25">
      <c r="B144"/>
      <c r="C144"/>
      <c r="D144"/>
      <c r="E144"/>
    </row>
    <row r="145" spans="2:5" ht="15" x14ac:dyDescent="0.25">
      <c r="B145"/>
      <c r="C145"/>
      <c r="D145"/>
      <c r="E145"/>
    </row>
    <row r="146" spans="2:5" ht="15" x14ac:dyDescent="0.25">
      <c r="B146"/>
      <c r="C146"/>
      <c r="D146"/>
      <c r="E146"/>
    </row>
    <row r="147" spans="2:5" ht="15" x14ac:dyDescent="0.25">
      <c r="B147"/>
      <c r="C147"/>
      <c r="D147"/>
      <c r="E147"/>
    </row>
    <row r="148" spans="2:5" ht="15" x14ac:dyDescent="0.25">
      <c r="B148"/>
      <c r="C148"/>
      <c r="D148"/>
      <c r="E148"/>
    </row>
    <row r="149" spans="2:5" ht="15" x14ac:dyDescent="0.25">
      <c r="B149"/>
      <c r="C149"/>
      <c r="D149"/>
      <c r="E149"/>
    </row>
    <row r="150" spans="2:5" ht="15" x14ac:dyDescent="0.25">
      <c r="B150"/>
      <c r="C150"/>
      <c r="D150"/>
      <c r="E150"/>
    </row>
    <row r="151" spans="2:5" ht="15" x14ac:dyDescent="0.25">
      <c r="B151"/>
      <c r="C151"/>
      <c r="D151"/>
      <c r="E151"/>
    </row>
    <row r="152" spans="2:5" ht="15" x14ac:dyDescent="0.25">
      <c r="B152"/>
      <c r="C152"/>
      <c r="D152"/>
      <c r="E152"/>
    </row>
    <row r="153" spans="2:5" ht="15" x14ac:dyDescent="0.25">
      <c r="B153"/>
      <c r="C153"/>
      <c r="D153"/>
      <c r="E153"/>
    </row>
    <row r="154" spans="2:5" ht="15" x14ac:dyDescent="0.25">
      <c r="B154"/>
      <c r="C154"/>
      <c r="D154"/>
      <c r="E154"/>
    </row>
    <row r="155" spans="2:5" ht="15" x14ac:dyDescent="0.25">
      <c r="B155"/>
      <c r="C155"/>
      <c r="D155"/>
      <c r="E155"/>
    </row>
    <row r="156" spans="2:5" ht="15" x14ac:dyDescent="0.25">
      <c r="B156"/>
      <c r="C156"/>
      <c r="D156"/>
      <c r="E156"/>
    </row>
    <row r="157" spans="2:5" ht="15" x14ac:dyDescent="0.25">
      <c r="B157"/>
      <c r="C157"/>
      <c r="D157"/>
      <c r="E157"/>
    </row>
    <row r="158" spans="2:5" ht="15" x14ac:dyDescent="0.25">
      <c r="B158"/>
      <c r="C158"/>
      <c r="D158"/>
      <c r="E158"/>
    </row>
    <row r="159" spans="2:5" ht="15" x14ac:dyDescent="0.25">
      <c r="B159"/>
      <c r="C159"/>
      <c r="D159"/>
      <c r="E159"/>
    </row>
    <row r="160" spans="2:5" ht="15" x14ac:dyDescent="0.25">
      <c r="B160"/>
      <c r="C160"/>
      <c r="D160"/>
      <c r="E160"/>
    </row>
    <row r="161" spans="2:5" ht="15" x14ac:dyDescent="0.25">
      <c r="B161"/>
      <c r="C161"/>
      <c r="D161"/>
      <c r="E161"/>
    </row>
    <row r="162" spans="2:5" ht="15" x14ac:dyDescent="0.25">
      <c r="B162"/>
      <c r="C162"/>
      <c r="D162"/>
      <c r="E162"/>
    </row>
    <row r="163" spans="2:5" ht="15" x14ac:dyDescent="0.25">
      <c r="B163"/>
      <c r="C163"/>
      <c r="D163"/>
      <c r="E163"/>
    </row>
    <row r="164" spans="2:5" ht="15" x14ac:dyDescent="0.25">
      <c r="B164"/>
      <c r="C164"/>
      <c r="D164"/>
      <c r="E164"/>
    </row>
    <row r="165" spans="2:5" ht="15" x14ac:dyDescent="0.25">
      <c r="B165"/>
      <c r="C165"/>
      <c r="D165"/>
      <c r="E165"/>
    </row>
    <row r="166" spans="2:5" ht="15" x14ac:dyDescent="0.25">
      <c r="B166"/>
      <c r="C166"/>
      <c r="D166"/>
      <c r="E166"/>
    </row>
    <row r="167" spans="2:5" ht="15" x14ac:dyDescent="0.25">
      <c r="B167"/>
      <c r="C167"/>
      <c r="D167"/>
      <c r="E167"/>
    </row>
    <row r="168" spans="2:5" ht="15" x14ac:dyDescent="0.25">
      <c r="B168"/>
      <c r="C168"/>
      <c r="D168"/>
      <c r="E168"/>
    </row>
    <row r="169" spans="2:5" ht="15" x14ac:dyDescent="0.25">
      <c r="B169"/>
      <c r="C169"/>
      <c r="D169"/>
      <c r="E169"/>
    </row>
    <row r="170" spans="2:5" ht="15" x14ac:dyDescent="0.25">
      <c r="B170"/>
      <c r="C170"/>
      <c r="D170"/>
      <c r="E170"/>
    </row>
    <row r="171" spans="2:5" ht="15" x14ac:dyDescent="0.25">
      <c r="B171"/>
      <c r="C171"/>
      <c r="D171"/>
      <c r="E171"/>
    </row>
    <row r="172" spans="2:5" ht="15" x14ac:dyDescent="0.25">
      <c r="B172"/>
      <c r="C172"/>
      <c r="D172"/>
      <c r="E172"/>
    </row>
    <row r="173" spans="2:5" ht="15" x14ac:dyDescent="0.25">
      <c r="B173"/>
      <c r="C173"/>
      <c r="D173"/>
      <c r="E173"/>
    </row>
    <row r="174" spans="2:5" ht="15" x14ac:dyDescent="0.25">
      <c r="B174"/>
      <c r="C174"/>
      <c r="D174"/>
      <c r="E174"/>
    </row>
    <row r="175" spans="2:5" ht="15" x14ac:dyDescent="0.25">
      <c r="B175"/>
      <c r="C175"/>
      <c r="D175"/>
      <c r="E175"/>
    </row>
    <row r="176" spans="2:5" ht="15" x14ac:dyDescent="0.25">
      <c r="B176"/>
      <c r="C176"/>
      <c r="D176"/>
      <c r="E176"/>
    </row>
    <row r="177" spans="2:5" ht="15" x14ac:dyDescent="0.25">
      <c r="B177"/>
      <c r="C177"/>
      <c r="D177"/>
      <c r="E177"/>
    </row>
    <row r="178" spans="2:5" ht="15" x14ac:dyDescent="0.25">
      <c r="B178"/>
      <c r="C178"/>
      <c r="D178"/>
      <c r="E178"/>
    </row>
    <row r="179" spans="2:5" ht="15" x14ac:dyDescent="0.25">
      <c r="B179"/>
      <c r="C179"/>
      <c r="D179"/>
      <c r="E179"/>
    </row>
    <row r="180" spans="2:5" ht="15" x14ac:dyDescent="0.25">
      <c r="B180"/>
      <c r="C180"/>
      <c r="D180"/>
      <c r="E180"/>
    </row>
    <row r="181" spans="2:5" ht="15" x14ac:dyDescent="0.25">
      <c r="B181"/>
      <c r="C181"/>
      <c r="D181"/>
      <c r="E181"/>
    </row>
    <row r="182" spans="2:5" ht="15" x14ac:dyDescent="0.25">
      <c r="B182"/>
      <c r="C182"/>
      <c r="D182"/>
      <c r="E182"/>
    </row>
    <row r="183" spans="2:5" ht="15" x14ac:dyDescent="0.25">
      <c r="B183"/>
      <c r="C183"/>
      <c r="D183"/>
      <c r="E183"/>
    </row>
    <row r="184" spans="2:5" ht="15" x14ac:dyDescent="0.25">
      <c r="E184"/>
    </row>
    <row r="185" spans="2:5" ht="15" x14ac:dyDescent="0.25">
      <c r="C185" s="1" t="s">
        <v>6</v>
      </c>
      <c r="D185" s="21"/>
      <c r="E185"/>
    </row>
    <row r="186" spans="2:5" ht="15" x14ac:dyDescent="0.25">
      <c r="E186"/>
    </row>
    <row r="187" spans="2:5" ht="15" x14ac:dyDescent="0.25">
      <c r="E187"/>
    </row>
    <row r="188" spans="2:5" ht="15" x14ac:dyDescent="0.25">
      <c r="E188"/>
    </row>
    <row r="189" spans="2:5" ht="15" x14ac:dyDescent="0.25">
      <c r="E189"/>
    </row>
    <row r="190" spans="2:5" ht="15" x14ac:dyDescent="0.25">
      <c r="E190"/>
    </row>
    <row r="191" spans="2:5" ht="15" x14ac:dyDescent="0.25">
      <c r="E191"/>
    </row>
    <row r="192" spans="2:5" ht="15" x14ac:dyDescent="0.25">
      <c r="E192"/>
    </row>
    <row r="193" spans="5:5" ht="15" x14ac:dyDescent="0.25">
      <c r="E193"/>
    </row>
    <row r="194" spans="5:5" ht="15" x14ac:dyDescent="0.25">
      <c r="E194"/>
    </row>
    <row r="195" spans="5:5" ht="15" x14ac:dyDescent="0.25">
      <c r="E195"/>
    </row>
    <row r="196" spans="5:5" ht="15" x14ac:dyDescent="0.25">
      <c r="E196"/>
    </row>
    <row r="197" spans="5:5" ht="15" x14ac:dyDescent="0.25">
      <c r="E197"/>
    </row>
    <row r="198" spans="5:5" ht="15" x14ac:dyDescent="0.25">
      <c r="E198"/>
    </row>
    <row r="199" spans="5:5" ht="15" x14ac:dyDescent="0.25">
      <c r="E199"/>
    </row>
    <row r="200" spans="5:5" ht="15" x14ac:dyDescent="0.25">
      <c r="E200"/>
    </row>
    <row r="201" spans="5:5" ht="15" x14ac:dyDescent="0.25">
      <c r="E201"/>
    </row>
    <row r="202" spans="5:5" ht="15" x14ac:dyDescent="0.25">
      <c r="E202"/>
    </row>
    <row r="203" spans="5:5" ht="15" x14ac:dyDescent="0.25">
      <c r="E203"/>
    </row>
    <row r="204" spans="5:5" ht="15" x14ac:dyDescent="0.25">
      <c r="E204"/>
    </row>
    <row r="205" spans="5:5" ht="15" x14ac:dyDescent="0.25">
      <c r="E205"/>
    </row>
    <row r="206" spans="5:5" ht="15" x14ac:dyDescent="0.25">
      <c r="E206"/>
    </row>
    <row r="207" spans="5:5" ht="15" x14ac:dyDescent="0.25">
      <c r="E207"/>
    </row>
    <row r="208" spans="5:5" ht="15" x14ac:dyDescent="0.25">
      <c r="E208"/>
    </row>
    <row r="209" spans="5:5" ht="15" x14ac:dyDescent="0.25">
      <c r="E209"/>
    </row>
    <row r="212" spans="5:5" x14ac:dyDescent="0.2">
      <c r="E212" s="21"/>
    </row>
  </sheetData>
  <mergeCells count="2">
    <mergeCell ref="B13:D13"/>
    <mergeCell ref="B2:D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2">
    <tabColor theme="2" tint="-0.499984740745262"/>
  </sheetPr>
  <dimension ref="B2:N29"/>
  <sheetViews>
    <sheetView showGridLines="0" zoomScaleNormal="100" workbookViewId="0">
      <selection activeCell="D20" sqref="D20"/>
    </sheetView>
  </sheetViews>
  <sheetFormatPr baseColWidth="10" defaultColWidth="11.42578125" defaultRowHeight="14.25" x14ac:dyDescent="0.2"/>
  <cols>
    <col min="1" max="1" width="8" style="1" customWidth="1"/>
    <col min="2" max="2" width="18.140625" style="1" customWidth="1"/>
    <col min="3" max="3" width="20.7109375" style="1" customWidth="1"/>
    <col min="4" max="4" width="12.7109375" style="1" customWidth="1"/>
    <col min="5" max="5" width="11.85546875" style="1" bestFit="1" customWidth="1"/>
    <col min="6" max="16384" width="11.42578125" style="1"/>
  </cols>
  <sheetData>
    <row r="2" spans="2:14" x14ac:dyDescent="0.2">
      <c r="B2" s="66"/>
      <c r="C2" s="66"/>
      <c r="D2" s="66"/>
      <c r="E2" s="4"/>
      <c r="F2" s="5"/>
      <c r="G2" s="5"/>
      <c r="H2" s="5"/>
      <c r="I2" s="5"/>
      <c r="J2" s="5"/>
      <c r="K2" s="5"/>
      <c r="L2" s="5"/>
      <c r="M2" s="4"/>
      <c r="N2" s="4"/>
    </row>
    <row r="3" spans="2:14" ht="39" customHeight="1" x14ac:dyDescent="0.2">
      <c r="B3" s="89" t="s">
        <v>218</v>
      </c>
      <c r="C3" s="89"/>
      <c r="D3" s="89"/>
      <c r="E3" s="89"/>
      <c r="F3" s="89"/>
      <c r="G3" s="89"/>
    </row>
    <row r="4" spans="2:14" ht="13.9" customHeight="1" x14ac:dyDescent="0.2">
      <c r="B4" s="89"/>
      <c r="C4" s="89"/>
      <c r="D4" s="89"/>
      <c r="E4" s="89"/>
      <c r="F4" s="89"/>
      <c r="G4" s="89"/>
      <c r="I4" s="13"/>
      <c r="J4" s="13"/>
      <c r="K4" s="13"/>
      <c r="L4" s="13"/>
    </row>
    <row r="5" spans="2:14" x14ac:dyDescent="0.2">
      <c r="B5" s="172" t="s">
        <v>44</v>
      </c>
      <c r="C5" s="172" t="s">
        <v>1</v>
      </c>
      <c r="D5" s="172"/>
      <c r="E5" s="172" t="s">
        <v>152</v>
      </c>
      <c r="F5" s="172"/>
      <c r="G5" s="190" t="s">
        <v>160</v>
      </c>
    </row>
    <row r="6" spans="2:14" ht="14.45" customHeight="1" x14ac:dyDescent="0.2">
      <c r="B6" s="174"/>
      <c r="C6" s="175" t="s">
        <v>161</v>
      </c>
      <c r="D6" s="175" t="s">
        <v>3</v>
      </c>
      <c r="E6" s="175" t="s">
        <v>161</v>
      </c>
      <c r="F6" s="175" t="s">
        <v>3</v>
      </c>
      <c r="G6" s="189" t="s">
        <v>9</v>
      </c>
    </row>
    <row r="7" spans="2:14" ht="14.45" customHeight="1" x14ac:dyDescent="0.2">
      <c r="B7" s="6" t="s">
        <v>45</v>
      </c>
      <c r="C7" s="95">
        <v>5653</v>
      </c>
      <c r="D7" s="191">
        <f>+C7/C$11*100</f>
        <v>95.312763446299115</v>
      </c>
      <c r="E7" s="192">
        <v>5418</v>
      </c>
      <c r="F7" s="193">
        <f>+E7/E$11*100</f>
        <v>96.149068322981364</v>
      </c>
      <c r="G7" s="130">
        <f>+(E7-C7)/C7*100</f>
        <v>-4.1570847337696799</v>
      </c>
    </row>
    <row r="8" spans="2:14" ht="14.45" customHeight="1" x14ac:dyDescent="0.2">
      <c r="B8" s="6" t="s">
        <v>46</v>
      </c>
      <c r="C8" s="95">
        <v>73</v>
      </c>
      <c r="D8" s="191">
        <f>+C8/C$11*100</f>
        <v>1.2308211094250547</v>
      </c>
      <c r="E8" s="192">
        <v>69</v>
      </c>
      <c r="F8" s="193">
        <f>+E8/E$11*100</f>
        <v>1.2244897959183674</v>
      </c>
      <c r="G8" s="130">
        <f>+(E8-C8)/C8*100</f>
        <v>-5.4794520547945202</v>
      </c>
    </row>
    <row r="9" spans="2:14" x14ac:dyDescent="0.2">
      <c r="B9" s="6" t="s">
        <v>47</v>
      </c>
      <c r="C9" s="95">
        <v>22</v>
      </c>
      <c r="D9" s="191">
        <f t="shared" ref="D9:D10" si="0">+C9/C$11*100</f>
        <v>0.37093238914179733</v>
      </c>
      <c r="E9" s="140">
        <v>17</v>
      </c>
      <c r="F9" s="193">
        <f t="shared" ref="F9:F10" si="1">+E9/E$11*100</f>
        <v>0.30168589174800353</v>
      </c>
      <c r="G9" s="130">
        <f t="shared" ref="G9:G10" si="2">+(E9-C9)/C9*100</f>
        <v>-22.727272727272727</v>
      </c>
    </row>
    <row r="10" spans="2:14" x14ac:dyDescent="0.2">
      <c r="B10" s="6" t="s">
        <v>29</v>
      </c>
      <c r="C10" s="100">
        <v>183</v>
      </c>
      <c r="D10" s="191">
        <f t="shared" si="0"/>
        <v>3.0854830551340413</v>
      </c>
      <c r="E10" s="140">
        <v>131</v>
      </c>
      <c r="F10" s="193">
        <f t="shared" si="1"/>
        <v>2.3247559893522625</v>
      </c>
      <c r="G10" s="130">
        <f t="shared" si="2"/>
        <v>-28.415300546448087</v>
      </c>
    </row>
    <row r="11" spans="2:14" x14ac:dyDescent="0.2">
      <c r="B11" s="164" t="s">
        <v>6</v>
      </c>
      <c r="C11" s="102">
        <f>SUM(C7:C10)</f>
        <v>5931</v>
      </c>
      <c r="D11" s="194">
        <f>SUM(D7:D10)</f>
        <v>100</v>
      </c>
      <c r="E11" s="102">
        <f>SUM(E7:E10)</f>
        <v>5635</v>
      </c>
      <c r="F11" s="194">
        <f>SUM(F7:F10)</f>
        <v>100.00000000000001</v>
      </c>
      <c r="G11" s="195">
        <f>+(E11-C11)/C11*100</f>
        <v>-4.9907266902714547</v>
      </c>
    </row>
    <row r="12" spans="2:14" x14ac:dyDescent="0.2">
      <c r="B12" s="106" t="s">
        <v>162</v>
      </c>
      <c r="C12" s="28"/>
      <c r="D12" s="28"/>
    </row>
    <row r="13" spans="2:14" x14ac:dyDescent="0.2">
      <c r="C13" s="2"/>
    </row>
    <row r="18" spans="2:7" ht="15" x14ac:dyDescent="0.25">
      <c r="B18"/>
      <c r="C18"/>
      <c r="D18"/>
    </row>
    <row r="21" spans="2:7" x14ac:dyDescent="0.2">
      <c r="C21" s="21"/>
    </row>
    <row r="26" spans="2:7" x14ac:dyDescent="0.2">
      <c r="C26" s="21"/>
    </row>
    <row r="29" spans="2:7" x14ac:dyDescent="0.2">
      <c r="F29" s="14"/>
      <c r="G29" s="13"/>
    </row>
  </sheetData>
  <mergeCells count="6">
    <mergeCell ref="E5:F5"/>
    <mergeCell ref="G5:G6"/>
    <mergeCell ref="B3:G4"/>
    <mergeCell ref="B2:D2"/>
    <mergeCell ref="B5:B6"/>
    <mergeCell ref="C5:D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3">
    <tabColor theme="1" tint="0.499984740745262"/>
  </sheetPr>
  <dimension ref="B2:R28"/>
  <sheetViews>
    <sheetView showGridLines="0" zoomScale="90" zoomScaleNormal="90" workbookViewId="0">
      <selection activeCell="C19" sqref="C19"/>
    </sheetView>
  </sheetViews>
  <sheetFormatPr baseColWidth="10" defaultColWidth="11.42578125" defaultRowHeight="14.25" x14ac:dyDescent="0.2"/>
  <cols>
    <col min="1" max="1" width="11.42578125" style="1"/>
    <col min="2" max="2" width="39.85546875" style="1" customWidth="1"/>
    <col min="3" max="3" width="43" style="1" customWidth="1"/>
    <col min="4" max="4" width="21.7109375" style="1" customWidth="1"/>
    <col min="5" max="5" width="11.85546875" style="1" bestFit="1" customWidth="1"/>
    <col min="6" max="16384" width="11.42578125" style="1"/>
  </cols>
  <sheetData>
    <row r="2" spans="2:18" ht="4.9000000000000004" customHeight="1" x14ac:dyDescent="0.2">
      <c r="B2" s="66"/>
      <c r="C2" s="66"/>
      <c r="D2" s="66"/>
      <c r="E2" s="4"/>
      <c r="F2" s="5"/>
      <c r="G2" s="5"/>
      <c r="H2" s="5"/>
      <c r="I2" s="5"/>
      <c r="J2" s="5"/>
      <c r="K2" s="5"/>
      <c r="L2" s="5"/>
      <c r="M2" s="4"/>
      <c r="N2" s="4"/>
    </row>
    <row r="3" spans="2:18" ht="27.75" customHeight="1" x14ac:dyDescent="0.25">
      <c r="B3" s="81" t="s">
        <v>184</v>
      </c>
      <c r="C3" s="81"/>
      <c r="D3" s="81"/>
      <c r="E3" s="29"/>
      <c r="F3" s="3"/>
      <c r="G3" s="3"/>
      <c r="H3" s="79"/>
      <c r="I3" s="80"/>
      <c r="J3" s="80"/>
      <c r="K3" s="80"/>
      <c r="L3" s="80"/>
      <c r="M3" s="80"/>
      <c r="N3" s="80"/>
      <c r="O3" s="80"/>
      <c r="P3" s="80"/>
      <c r="Q3" s="80"/>
    </row>
    <row r="4" spans="2:18" ht="30.75" customHeight="1" x14ac:dyDescent="0.2">
      <c r="B4" s="81"/>
      <c r="C4" s="81"/>
      <c r="D4" s="81"/>
      <c r="H4" s="80"/>
      <c r="I4" s="80"/>
      <c r="J4" s="80"/>
      <c r="K4" s="80"/>
      <c r="L4" s="80"/>
      <c r="M4" s="80"/>
      <c r="N4" s="80"/>
      <c r="O4" s="80"/>
      <c r="P4" s="80"/>
      <c r="Q4" s="80"/>
    </row>
    <row r="5" spans="2:18" x14ac:dyDescent="0.2">
      <c r="B5" s="155" t="s">
        <v>48</v>
      </c>
      <c r="C5" s="156" t="s">
        <v>2</v>
      </c>
      <c r="D5" s="200" t="s">
        <v>3</v>
      </c>
      <c r="H5" s="80"/>
      <c r="I5" s="80"/>
      <c r="J5" s="80"/>
      <c r="K5" s="80"/>
      <c r="L5" s="80"/>
      <c r="M5" s="80"/>
      <c r="N5" s="80"/>
      <c r="O5" s="80"/>
      <c r="P5" s="80"/>
      <c r="Q5" s="80"/>
    </row>
    <row r="6" spans="2:18" ht="14.45" customHeight="1" x14ac:dyDescent="0.2">
      <c r="B6" s="161" t="s">
        <v>49</v>
      </c>
      <c r="C6" s="198">
        <v>483</v>
      </c>
      <c r="D6" s="199">
        <f>(C6/C$9)*100</f>
        <v>8.886844526218951</v>
      </c>
    </row>
    <row r="7" spans="2:18" ht="13.9" customHeight="1" x14ac:dyDescent="0.2">
      <c r="B7" s="161" t="s">
        <v>50</v>
      </c>
      <c r="C7" s="198">
        <v>945</v>
      </c>
      <c r="D7" s="199">
        <f>(C7/C$9)*100</f>
        <v>17.387304507819685</v>
      </c>
    </row>
    <row r="8" spans="2:18" x14ac:dyDescent="0.2">
      <c r="B8" s="161" t="s">
        <v>29</v>
      </c>
      <c r="C8" s="198">
        <v>4007</v>
      </c>
      <c r="D8" s="199">
        <f>(C8/C$9)*100</f>
        <v>73.725850965961357</v>
      </c>
      <c r="F8" s="24"/>
    </row>
    <row r="9" spans="2:18" x14ac:dyDescent="0.2">
      <c r="B9" s="164" t="s">
        <v>6</v>
      </c>
      <c r="C9" s="201">
        <v>5435</v>
      </c>
      <c r="D9" s="202">
        <f>SUM(D6:D8)</f>
        <v>100</v>
      </c>
      <c r="I9" s="22"/>
      <c r="J9" s="22"/>
      <c r="K9" s="22"/>
      <c r="L9" s="22"/>
      <c r="M9" s="22"/>
      <c r="N9" s="22"/>
      <c r="O9" s="22"/>
      <c r="P9" s="22"/>
      <c r="Q9" s="22"/>
      <c r="R9" s="22"/>
    </row>
    <row r="10" spans="2:18" ht="13.9" customHeight="1" x14ac:dyDescent="0.2">
      <c r="B10" s="118" t="s">
        <v>155</v>
      </c>
      <c r="C10" s="118"/>
      <c r="D10" s="118"/>
      <c r="I10" s="22"/>
      <c r="J10" s="22"/>
      <c r="K10" s="22"/>
      <c r="L10" s="22"/>
      <c r="M10" s="22"/>
      <c r="N10" s="22"/>
      <c r="O10" s="22"/>
      <c r="P10" s="22"/>
      <c r="Q10" s="22"/>
      <c r="R10" s="22"/>
    </row>
    <row r="11" spans="2:18" x14ac:dyDescent="0.2">
      <c r="B11" s="118"/>
      <c r="C11" s="118"/>
      <c r="D11" s="118"/>
    </row>
    <row r="12" spans="2:18" x14ac:dyDescent="0.2">
      <c r="C12" s="2"/>
    </row>
    <row r="17" spans="2:12" ht="15" x14ac:dyDescent="0.25">
      <c r="B17"/>
      <c r="C17"/>
      <c r="D17"/>
    </row>
    <row r="19" spans="2:12" x14ac:dyDescent="0.2">
      <c r="C19" s="21"/>
    </row>
    <row r="20" spans="2:12" ht="15" x14ac:dyDescent="0.2">
      <c r="B20" s="15"/>
      <c r="C20" s="21"/>
    </row>
    <row r="22" spans="2:12" x14ac:dyDescent="0.2">
      <c r="C22" s="21"/>
    </row>
    <row r="28" spans="2:12" x14ac:dyDescent="0.2">
      <c r="F28" s="14"/>
      <c r="G28" s="13"/>
      <c r="H28" s="14"/>
      <c r="I28" s="13"/>
      <c r="J28" s="13"/>
      <c r="K28" s="13"/>
      <c r="L28" s="13"/>
    </row>
  </sheetData>
  <mergeCells count="4">
    <mergeCell ref="B2:D2"/>
    <mergeCell ref="H3:Q5"/>
    <mergeCell ref="B10:D11"/>
    <mergeCell ref="B3:D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9">
    <tabColor theme="2" tint="-0.499984740745262"/>
  </sheetPr>
  <dimension ref="B2:N29"/>
  <sheetViews>
    <sheetView showGridLines="0" zoomScale="90" zoomScaleNormal="85" workbookViewId="0">
      <selection activeCell="D19" sqref="D19"/>
    </sheetView>
  </sheetViews>
  <sheetFormatPr baseColWidth="10" defaultColWidth="11.42578125" defaultRowHeight="14.25" x14ac:dyDescent="0.2"/>
  <cols>
    <col min="1" max="1" width="11.42578125" style="1"/>
    <col min="2" max="2" width="31.7109375" style="1" customWidth="1"/>
    <col min="3" max="3" width="30.5703125" style="1" customWidth="1"/>
    <col min="4" max="4" width="19.28515625" style="1" customWidth="1"/>
    <col min="5" max="5" width="11.85546875" style="1" bestFit="1" customWidth="1"/>
    <col min="6" max="16384" width="11.42578125" style="1"/>
  </cols>
  <sheetData>
    <row r="2" spans="2:14" ht="27" customHeight="1" x14ac:dyDescent="0.2">
      <c r="B2" s="66"/>
      <c r="C2" s="66"/>
      <c r="D2" s="66"/>
      <c r="E2" s="4"/>
      <c r="F2" s="5"/>
      <c r="G2" s="5"/>
      <c r="H2" s="5"/>
      <c r="I2" s="5"/>
      <c r="J2" s="5"/>
      <c r="K2" s="5"/>
      <c r="L2" s="5"/>
      <c r="M2" s="4"/>
      <c r="N2" s="4"/>
    </row>
    <row r="3" spans="2:14" ht="55.9" customHeight="1" x14ac:dyDescent="0.2">
      <c r="B3" s="81" t="s">
        <v>185</v>
      </c>
      <c r="C3" s="81"/>
      <c r="D3" s="81"/>
      <c r="E3" s="9"/>
      <c r="F3" s="3"/>
      <c r="G3" s="3"/>
    </row>
    <row r="4" spans="2:14" x14ac:dyDescent="0.2">
      <c r="B4" s="81"/>
      <c r="C4" s="81"/>
      <c r="D4" s="81"/>
    </row>
    <row r="5" spans="2:14" x14ac:dyDescent="0.2">
      <c r="B5" s="155" t="s">
        <v>51</v>
      </c>
      <c r="C5" s="156" t="s">
        <v>2</v>
      </c>
      <c r="D5" s="200" t="s">
        <v>3</v>
      </c>
    </row>
    <row r="6" spans="2:14" x14ac:dyDescent="0.2">
      <c r="B6" s="161" t="s">
        <v>52</v>
      </c>
      <c r="C6" s="198">
        <v>63</v>
      </c>
      <c r="D6" s="203">
        <f>(C6/C$9)*100</f>
        <v>1.1591536338546458</v>
      </c>
      <c r="F6" s="24"/>
    </row>
    <row r="7" spans="2:14" x14ac:dyDescent="0.2">
      <c r="B7" s="161" t="s">
        <v>50</v>
      </c>
      <c r="C7" s="198">
        <v>1353</v>
      </c>
      <c r="D7" s="203">
        <f t="shared" ref="D7:D8" si="0">(C7/C$9)*100</f>
        <v>24.894204231830727</v>
      </c>
    </row>
    <row r="8" spans="2:14" ht="14.45" customHeight="1" x14ac:dyDescent="0.2">
      <c r="B8" s="161" t="s">
        <v>29</v>
      </c>
      <c r="C8" s="198">
        <v>4019</v>
      </c>
      <c r="D8" s="203">
        <f t="shared" si="0"/>
        <v>73.946642134314629</v>
      </c>
    </row>
    <row r="9" spans="2:14" x14ac:dyDescent="0.2">
      <c r="B9" s="164" t="s">
        <v>6</v>
      </c>
      <c r="C9" s="201">
        <v>5435</v>
      </c>
      <c r="D9" s="204">
        <f>SUM(D6:D8)</f>
        <v>100</v>
      </c>
    </row>
    <row r="10" spans="2:14" ht="20.45" customHeight="1" x14ac:dyDescent="0.2">
      <c r="B10" s="118" t="s">
        <v>155</v>
      </c>
      <c r="C10" s="118"/>
      <c r="D10" s="118"/>
    </row>
    <row r="11" spans="2:14" ht="13.9" customHeight="1" x14ac:dyDescent="0.2">
      <c r="C11" s="28"/>
      <c r="D11" s="28"/>
    </row>
    <row r="12" spans="2:14" x14ac:dyDescent="0.2">
      <c r="B12" s="28"/>
      <c r="C12" s="28"/>
      <c r="D12" s="28"/>
    </row>
    <row r="13" spans="2:14" x14ac:dyDescent="0.2">
      <c r="C13" s="2"/>
    </row>
    <row r="18" spans="2:7" ht="15" x14ac:dyDescent="0.25">
      <c r="B18"/>
      <c r="C18"/>
      <c r="D18"/>
    </row>
    <row r="20" spans="2:7" x14ac:dyDescent="0.2">
      <c r="C20" s="21"/>
    </row>
    <row r="21" spans="2:7" x14ac:dyDescent="0.2">
      <c r="C21" s="21"/>
    </row>
    <row r="23" spans="2:7" x14ac:dyDescent="0.2">
      <c r="C23" s="21"/>
    </row>
    <row r="29" spans="2:7" x14ac:dyDescent="0.2">
      <c r="F29" s="14"/>
      <c r="G29" s="13"/>
    </row>
  </sheetData>
  <mergeCells count="3">
    <mergeCell ref="B10:D10"/>
    <mergeCell ref="B2:D2"/>
    <mergeCell ref="B3:D4"/>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33">
    <tabColor theme="6"/>
  </sheetPr>
  <dimension ref="A1:O33"/>
  <sheetViews>
    <sheetView showGridLines="0" workbookViewId="0">
      <selection activeCell="B10" sqref="B10:D10"/>
    </sheetView>
  </sheetViews>
  <sheetFormatPr baseColWidth="10" defaultColWidth="11.42578125" defaultRowHeight="14.25" x14ac:dyDescent="0.2"/>
  <cols>
    <col min="1" max="1" width="11.42578125" style="1"/>
    <col min="2" max="2" width="31.42578125" style="1" customWidth="1"/>
    <col min="3" max="3" width="20.7109375" style="1" customWidth="1"/>
    <col min="4" max="4" width="24.140625" style="1" customWidth="1"/>
    <col min="5" max="5" width="11.85546875" style="1" bestFit="1" customWidth="1"/>
    <col min="6" max="16384" width="11.42578125" style="1"/>
  </cols>
  <sheetData>
    <row r="1" spans="1:15" x14ac:dyDescent="0.2">
      <c r="A1" s="19"/>
      <c r="B1" s="19"/>
      <c r="C1" s="19"/>
      <c r="D1" s="19"/>
      <c r="E1" s="19"/>
    </row>
    <row r="2" spans="1:15" ht="13.9" customHeight="1" x14ac:dyDescent="0.2">
      <c r="A2" s="19"/>
      <c r="B2" s="89" t="s">
        <v>186</v>
      </c>
      <c r="C2" s="89"/>
      <c r="D2" s="89"/>
      <c r="E2" s="43"/>
      <c r="M2" s="3"/>
      <c r="N2" s="3"/>
      <c r="O2" s="3"/>
    </row>
    <row r="3" spans="1:15" ht="36" customHeight="1" x14ac:dyDescent="0.2">
      <c r="A3" s="19"/>
      <c r="B3" s="89"/>
      <c r="C3" s="89"/>
      <c r="D3" s="89"/>
      <c r="E3" s="43"/>
    </row>
    <row r="4" spans="1:15" x14ac:dyDescent="0.2">
      <c r="A4" s="19"/>
      <c r="B4" s="89"/>
      <c r="C4" s="89"/>
      <c r="D4" s="89"/>
      <c r="E4" s="43"/>
      <c r="F4" s="11"/>
      <c r="G4" s="11"/>
      <c r="H4" s="11"/>
      <c r="I4" s="11"/>
      <c r="J4" s="11"/>
      <c r="K4" s="11"/>
      <c r="L4" s="11"/>
    </row>
    <row r="5" spans="1:15" x14ac:dyDescent="0.2">
      <c r="B5" s="155" t="s">
        <v>53</v>
      </c>
      <c r="C5" s="156" t="s">
        <v>2</v>
      </c>
      <c r="D5" s="156" t="s">
        <v>3</v>
      </c>
      <c r="H5" s="11"/>
      <c r="I5" s="11"/>
      <c r="J5" s="11"/>
      <c r="K5" s="11"/>
      <c r="L5" s="11"/>
    </row>
    <row r="6" spans="1:15" x14ac:dyDescent="0.2">
      <c r="B6" s="161" t="s">
        <v>54</v>
      </c>
      <c r="C6" s="198">
        <v>2313</v>
      </c>
      <c r="D6" s="206">
        <f>+C6/$C$9*100</f>
        <v>41.047027506654835</v>
      </c>
    </row>
    <row r="7" spans="1:15" x14ac:dyDescent="0.2">
      <c r="B7" s="157" t="s">
        <v>55</v>
      </c>
      <c r="C7" s="207">
        <v>19</v>
      </c>
      <c r="D7" s="206">
        <f>+C7/$C$9*100</f>
        <v>0.33717834960070986</v>
      </c>
      <c r="F7" s="71"/>
      <c r="G7" s="71"/>
      <c r="H7" s="71"/>
      <c r="I7" s="71"/>
      <c r="J7" s="71"/>
      <c r="K7" s="71"/>
    </row>
    <row r="8" spans="1:15" x14ac:dyDescent="0.2">
      <c r="B8" s="157" t="s">
        <v>56</v>
      </c>
      <c r="C8" s="207">
        <v>3303</v>
      </c>
      <c r="D8" s="206">
        <f>+C8/$C$9*100</f>
        <v>58.615794143744459</v>
      </c>
    </row>
    <row r="9" spans="1:15" x14ac:dyDescent="0.2">
      <c r="B9" s="164" t="s">
        <v>6</v>
      </c>
      <c r="C9" s="208">
        <v>5635</v>
      </c>
      <c r="D9" s="103">
        <f>SUM(D6:D8)</f>
        <v>100</v>
      </c>
    </row>
    <row r="10" spans="1:15" ht="27.75" customHeight="1" x14ac:dyDescent="0.2">
      <c r="B10" s="118" t="s">
        <v>155</v>
      </c>
      <c r="C10" s="118"/>
      <c r="D10" s="118"/>
    </row>
    <row r="11" spans="1:15" x14ac:dyDescent="0.2">
      <c r="B11" s="36"/>
      <c r="C11" s="36"/>
      <c r="D11" s="36"/>
    </row>
    <row r="12" spans="1:15" x14ac:dyDescent="0.2">
      <c r="F12" s="70"/>
      <c r="G12" s="70"/>
      <c r="H12" s="70"/>
      <c r="I12" s="70"/>
      <c r="J12" s="70"/>
      <c r="K12" s="70"/>
      <c r="L12" s="70"/>
    </row>
    <row r="13" spans="1:15" x14ac:dyDescent="0.2">
      <c r="D13" s="24"/>
    </row>
    <row r="23" spans="2:13" ht="13.9" customHeight="1" x14ac:dyDescent="0.2"/>
    <row r="25" spans="2:13" x14ac:dyDescent="0.2">
      <c r="C25" s="2"/>
    </row>
    <row r="27" spans="2:13" x14ac:dyDescent="0.2">
      <c r="M27" s="11"/>
    </row>
    <row r="28" spans="2:13" x14ac:dyDescent="0.2">
      <c r="M28" s="11"/>
    </row>
    <row r="29" spans="2:13" x14ac:dyDescent="0.2">
      <c r="C29" s="21"/>
    </row>
    <row r="30" spans="2:13" ht="15" x14ac:dyDescent="0.25">
      <c r="B30"/>
      <c r="C30"/>
      <c r="D30"/>
    </row>
    <row r="31" spans="2:13" x14ac:dyDescent="0.2">
      <c r="C31" s="21"/>
    </row>
    <row r="33" spans="3:3" x14ac:dyDescent="0.2">
      <c r="C33" s="21"/>
    </row>
  </sheetData>
  <mergeCells count="4">
    <mergeCell ref="F7:K7"/>
    <mergeCell ref="F12:L12"/>
    <mergeCell ref="B10:D10"/>
    <mergeCell ref="B2:D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4">
    <tabColor theme="6"/>
  </sheetPr>
  <dimension ref="B1:D19"/>
  <sheetViews>
    <sheetView showGridLines="0" workbookViewId="0">
      <selection activeCell="E10" sqref="E10"/>
    </sheetView>
  </sheetViews>
  <sheetFormatPr baseColWidth="10" defaultColWidth="11.42578125" defaultRowHeight="14.25" x14ac:dyDescent="0.2"/>
  <cols>
    <col min="1" max="1" width="11.42578125" style="1"/>
    <col min="2" max="2" width="30.28515625" style="1" customWidth="1"/>
    <col min="3" max="3" width="31.140625" style="1" customWidth="1"/>
    <col min="4" max="4" width="26" style="1" customWidth="1"/>
    <col min="5" max="5" width="11.85546875" style="1" bestFit="1" customWidth="1"/>
    <col min="6" max="16384" width="11.42578125" style="1"/>
  </cols>
  <sheetData>
    <row r="1" spans="2:4" ht="23.25" customHeight="1" x14ac:dyDescent="0.2"/>
    <row r="2" spans="2:4" ht="23.25" customHeight="1" x14ac:dyDescent="0.2"/>
    <row r="3" spans="2:4" ht="46.5" customHeight="1" x14ac:dyDescent="0.2">
      <c r="B3" s="89" t="s">
        <v>187</v>
      </c>
      <c r="C3" s="89"/>
      <c r="D3" s="89"/>
    </row>
    <row r="4" spans="2:4" x14ac:dyDescent="0.2">
      <c r="B4" s="155" t="s">
        <v>16</v>
      </c>
      <c r="C4" s="156" t="s">
        <v>43</v>
      </c>
      <c r="D4" s="156" t="s">
        <v>3</v>
      </c>
    </row>
    <row r="5" spans="2:4" x14ac:dyDescent="0.2">
      <c r="B5" s="161" t="s">
        <v>54</v>
      </c>
      <c r="C5" s="198">
        <v>478054.12</v>
      </c>
      <c r="D5" s="206">
        <f>C5/C$8*100</f>
        <v>7.4863861620691603</v>
      </c>
    </row>
    <row r="6" spans="2:4" x14ac:dyDescent="0.2">
      <c r="B6" s="157" t="s">
        <v>55</v>
      </c>
      <c r="C6" s="207">
        <v>25664.3</v>
      </c>
      <c r="D6" s="206">
        <f>C6/C$8*100</f>
        <v>0.40190608623808433</v>
      </c>
    </row>
    <row r="7" spans="2:4" x14ac:dyDescent="0.2">
      <c r="B7" s="157" t="s">
        <v>159</v>
      </c>
      <c r="C7" s="207">
        <v>5881927.5999999996</v>
      </c>
      <c r="D7" s="206">
        <f>C7/C$8*100</f>
        <v>92.111707751692762</v>
      </c>
    </row>
    <row r="8" spans="2:4" x14ac:dyDescent="0.2">
      <c r="B8" s="164" t="s">
        <v>6</v>
      </c>
      <c r="C8" s="208">
        <v>6385646.0199999996</v>
      </c>
      <c r="D8" s="103">
        <f>SUM(D5:D7)</f>
        <v>100</v>
      </c>
    </row>
    <row r="9" spans="2:4" ht="33" customHeight="1" x14ac:dyDescent="0.2">
      <c r="B9" s="118" t="s">
        <v>155</v>
      </c>
      <c r="C9" s="118"/>
      <c r="D9" s="118"/>
    </row>
    <row r="10" spans="2:4" ht="33" customHeight="1" x14ac:dyDescent="0.2">
      <c r="B10" s="36"/>
      <c r="C10" s="36"/>
      <c r="D10" s="36"/>
    </row>
    <row r="11" spans="2:4" x14ac:dyDescent="0.2">
      <c r="C11" s="2"/>
    </row>
    <row r="15" spans="2:4" x14ac:dyDescent="0.2">
      <c r="C15" s="21"/>
      <c r="D15" s="24"/>
    </row>
    <row r="16" spans="2:4" ht="15" x14ac:dyDescent="0.25">
      <c r="B16"/>
      <c r="C16" s="20"/>
    </row>
    <row r="17" spans="3:3" x14ac:dyDescent="0.2">
      <c r="C17" s="21"/>
    </row>
    <row r="19" spans="3:3" x14ac:dyDescent="0.2">
      <c r="C19" s="21"/>
    </row>
  </sheetData>
  <mergeCells count="2">
    <mergeCell ref="B3:D3"/>
    <mergeCell ref="B9:D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5">
    <tabColor theme="6"/>
  </sheetPr>
  <dimension ref="B2:V36"/>
  <sheetViews>
    <sheetView showGridLines="0" zoomScale="90" zoomScaleNormal="90" workbookViewId="0">
      <selection activeCell="B3" sqref="B3:D3"/>
    </sheetView>
  </sheetViews>
  <sheetFormatPr baseColWidth="10" defaultColWidth="11.42578125" defaultRowHeight="14.25" x14ac:dyDescent="0.2"/>
  <cols>
    <col min="1" max="1" width="11.42578125" style="1"/>
    <col min="2" max="2" width="44.7109375" style="1" customWidth="1"/>
    <col min="3" max="3" width="20.7109375" style="1" customWidth="1"/>
    <col min="4" max="4" width="21.28515625" style="1" customWidth="1"/>
    <col min="5" max="5" width="11.85546875" style="1" bestFit="1" customWidth="1"/>
    <col min="6" max="6" width="11.42578125" style="1"/>
    <col min="7" max="7" width="32.7109375" style="1" customWidth="1"/>
    <col min="8" max="16384" width="11.42578125" style="1"/>
  </cols>
  <sheetData>
    <row r="2" spans="2:22" x14ac:dyDescent="0.2">
      <c r="B2" s="66"/>
      <c r="C2" s="66"/>
      <c r="D2" s="66"/>
      <c r="E2" s="4"/>
      <c r="F2" s="5"/>
      <c r="G2" s="5"/>
      <c r="H2" s="5"/>
      <c r="I2" s="5"/>
      <c r="J2" s="5"/>
      <c r="K2" s="5"/>
      <c r="L2" s="5"/>
      <c r="M2" s="4"/>
      <c r="N2" s="4"/>
    </row>
    <row r="3" spans="2:22" ht="49.9" customHeight="1" x14ac:dyDescent="0.25">
      <c r="B3" s="209" t="s">
        <v>188</v>
      </c>
      <c r="C3" s="209"/>
      <c r="D3" s="209"/>
      <c r="E3" s="29"/>
      <c r="F3" s="3"/>
      <c r="G3" s="82"/>
      <c r="H3" s="83"/>
      <c r="I3" s="83"/>
      <c r="J3" s="83"/>
      <c r="K3" s="83"/>
      <c r="L3" s="83"/>
      <c r="M3" s="83"/>
      <c r="N3" s="83"/>
      <c r="O3" s="83"/>
      <c r="P3" s="83"/>
      <c r="Q3" s="83"/>
      <c r="R3" s="83"/>
      <c r="S3" s="83"/>
      <c r="T3" s="83"/>
      <c r="U3" s="83"/>
      <c r="V3" s="83"/>
    </row>
    <row r="4" spans="2:22" x14ac:dyDescent="0.2">
      <c r="B4" s="155" t="s">
        <v>57</v>
      </c>
      <c r="C4" s="156" t="s">
        <v>2</v>
      </c>
      <c r="D4" s="200" t="s">
        <v>3</v>
      </c>
      <c r="G4" s="82"/>
      <c r="H4" s="83"/>
      <c r="I4" s="83"/>
      <c r="J4" s="83"/>
      <c r="K4" s="83"/>
      <c r="L4" s="83"/>
      <c r="M4" s="83"/>
      <c r="N4" s="83"/>
      <c r="O4" s="83"/>
      <c r="P4" s="83"/>
      <c r="Q4" s="83"/>
      <c r="R4" s="83"/>
      <c r="S4" s="83"/>
      <c r="T4" s="83"/>
      <c r="U4" s="83"/>
      <c r="V4" s="83"/>
    </row>
    <row r="5" spans="2:22" x14ac:dyDescent="0.2">
      <c r="B5" s="196" t="s">
        <v>29</v>
      </c>
      <c r="C5" s="197">
        <v>1562</v>
      </c>
      <c r="D5" s="205">
        <v>27.719609582963621</v>
      </c>
      <c r="E5" s="39"/>
      <c r="H5" s="16"/>
      <c r="I5" s="16"/>
      <c r="J5" s="16"/>
      <c r="K5" s="16"/>
      <c r="L5" s="16"/>
      <c r="M5" s="16"/>
      <c r="N5" s="16"/>
      <c r="O5" s="16"/>
      <c r="P5" s="16"/>
      <c r="Q5" s="16"/>
    </row>
    <row r="6" spans="2:22" x14ac:dyDescent="0.2">
      <c r="B6" s="196" t="s">
        <v>58</v>
      </c>
      <c r="C6" s="197">
        <v>301</v>
      </c>
      <c r="D6" s="205">
        <v>5.341614906832298</v>
      </c>
      <c r="E6" s="39"/>
      <c r="H6" s="16"/>
      <c r="I6" s="16"/>
      <c r="J6" s="16"/>
      <c r="K6" s="16"/>
      <c r="L6" s="16"/>
      <c r="M6" s="16"/>
      <c r="N6" s="16"/>
      <c r="O6" s="16"/>
      <c r="P6" s="16"/>
      <c r="Q6" s="16"/>
    </row>
    <row r="7" spans="2:22" x14ac:dyDescent="0.2">
      <c r="B7" s="196" t="s">
        <v>59</v>
      </c>
      <c r="C7" s="197">
        <v>230</v>
      </c>
      <c r="D7" s="205">
        <v>4.0816326530612246</v>
      </c>
      <c r="E7" s="39"/>
      <c r="H7" s="16"/>
      <c r="I7" s="16"/>
      <c r="J7" s="16"/>
      <c r="K7" s="16"/>
      <c r="L7" s="16"/>
      <c r="M7" s="16"/>
      <c r="N7" s="16"/>
      <c r="O7" s="16"/>
      <c r="P7" s="16"/>
      <c r="Q7" s="16"/>
    </row>
    <row r="8" spans="2:22" x14ac:dyDescent="0.2">
      <c r="B8" s="196" t="s">
        <v>60</v>
      </c>
      <c r="C8" s="197">
        <v>249</v>
      </c>
      <c r="D8" s="205">
        <v>4.4188110026619345</v>
      </c>
      <c r="E8" s="39"/>
      <c r="H8" s="16"/>
      <c r="I8" s="16"/>
      <c r="J8" s="16"/>
      <c r="K8" s="16"/>
      <c r="L8" s="16"/>
      <c r="M8" s="16"/>
      <c r="N8" s="16"/>
      <c r="O8" s="16"/>
      <c r="P8" s="16"/>
      <c r="Q8" s="16"/>
    </row>
    <row r="9" spans="2:22" x14ac:dyDescent="0.2">
      <c r="B9" s="196" t="s">
        <v>61</v>
      </c>
      <c r="C9" s="197">
        <v>288</v>
      </c>
      <c r="D9" s="205">
        <v>5.1109139307897076</v>
      </c>
      <c r="E9" s="39"/>
      <c r="H9" s="16"/>
      <c r="I9" s="16"/>
      <c r="J9" s="16"/>
      <c r="K9" s="16"/>
      <c r="L9" s="16"/>
      <c r="M9" s="16"/>
      <c r="N9" s="16"/>
      <c r="O9" s="16"/>
      <c r="P9" s="16"/>
      <c r="Q9" s="16"/>
    </row>
    <row r="10" spans="2:22" x14ac:dyDescent="0.2">
      <c r="B10" s="196" t="s">
        <v>62</v>
      </c>
      <c r="C10" s="197">
        <v>181</v>
      </c>
      <c r="D10" s="205">
        <v>3.2120674356699199</v>
      </c>
      <c r="E10" s="39"/>
      <c r="H10" s="16"/>
      <c r="I10" s="16"/>
      <c r="J10" s="16"/>
      <c r="K10" s="16"/>
      <c r="L10" s="16"/>
      <c r="M10" s="16"/>
      <c r="N10" s="16"/>
      <c r="O10" s="16"/>
      <c r="P10" s="16"/>
      <c r="Q10" s="16"/>
    </row>
    <row r="11" spans="2:22" x14ac:dyDescent="0.2">
      <c r="B11" s="196" t="s">
        <v>63</v>
      </c>
      <c r="C11" s="197">
        <v>319</v>
      </c>
      <c r="D11" s="205">
        <v>5.6610470275066547</v>
      </c>
      <c r="E11" s="39"/>
      <c r="G11" s="24"/>
      <c r="H11" s="16"/>
      <c r="I11" s="16"/>
      <c r="J11" s="16"/>
      <c r="K11" s="16"/>
      <c r="L11" s="16"/>
      <c r="M11" s="16"/>
      <c r="N11" s="16"/>
      <c r="O11" s="16"/>
      <c r="P11" s="16"/>
      <c r="Q11" s="16"/>
    </row>
    <row r="12" spans="2:22" x14ac:dyDescent="0.2">
      <c r="B12" s="196" t="s">
        <v>64</v>
      </c>
      <c r="C12" s="197">
        <v>392</v>
      </c>
      <c r="D12" s="205">
        <v>6.9565217391304346</v>
      </c>
      <c r="E12" s="39"/>
      <c r="H12" s="16"/>
      <c r="I12" s="16"/>
      <c r="J12" s="16"/>
      <c r="K12" s="16"/>
      <c r="L12" s="16"/>
      <c r="M12" s="16"/>
      <c r="N12" s="16"/>
      <c r="O12" s="16"/>
      <c r="P12" s="16"/>
      <c r="Q12" s="16"/>
    </row>
    <row r="13" spans="2:22" ht="14.45" customHeight="1" x14ac:dyDescent="0.2">
      <c r="B13" s="274" t="s">
        <v>65</v>
      </c>
      <c r="C13" s="275">
        <v>3420</v>
      </c>
      <c r="D13" s="276">
        <v>60.692102928127781</v>
      </c>
      <c r="E13" s="39"/>
    </row>
    <row r="14" spans="2:22" ht="13.9" customHeight="1" x14ac:dyDescent="0.2">
      <c r="B14" s="118" t="s">
        <v>155</v>
      </c>
      <c r="C14" s="118"/>
      <c r="D14" s="118"/>
    </row>
    <row r="15" spans="2:22" x14ac:dyDescent="0.2">
      <c r="B15" s="28"/>
      <c r="C15" s="28"/>
      <c r="D15" s="28"/>
    </row>
    <row r="16" spans="2:22" x14ac:dyDescent="0.2">
      <c r="C16" s="2"/>
    </row>
    <row r="20" spans="2:12" ht="15" x14ac:dyDescent="0.25">
      <c r="B20"/>
      <c r="C20"/>
      <c r="D20" s="82"/>
    </row>
    <row r="21" spans="2:12" ht="15" x14ac:dyDescent="0.25">
      <c r="B21"/>
      <c r="C21"/>
      <c r="D21" s="82"/>
    </row>
    <row r="22" spans="2:12" ht="15" x14ac:dyDescent="0.25">
      <c r="B22"/>
      <c r="C22"/>
      <c r="D22" s="82"/>
    </row>
    <row r="23" spans="2:12" ht="15" x14ac:dyDescent="0.25">
      <c r="B23"/>
      <c r="C23"/>
      <c r="D23"/>
    </row>
    <row r="24" spans="2:12" ht="15" x14ac:dyDescent="0.25">
      <c r="B24"/>
      <c r="C24"/>
      <c r="D24"/>
    </row>
    <row r="25" spans="2:12" ht="15" x14ac:dyDescent="0.25">
      <c r="B25"/>
      <c r="C25"/>
      <c r="D25"/>
    </row>
    <row r="26" spans="2:12" ht="15" x14ac:dyDescent="0.25">
      <c r="B26"/>
      <c r="C26"/>
      <c r="D26"/>
      <c r="J26" s="14"/>
    </row>
    <row r="27" spans="2:12" ht="15" x14ac:dyDescent="0.25">
      <c r="B27"/>
      <c r="C27"/>
      <c r="D27"/>
    </row>
    <row r="28" spans="2:12" ht="15" x14ac:dyDescent="0.25">
      <c r="B28"/>
      <c r="C28"/>
      <c r="D28"/>
    </row>
    <row r="29" spans="2:12" ht="15" x14ac:dyDescent="0.25">
      <c r="B29"/>
      <c r="C29"/>
      <c r="D29"/>
    </row>
    <row r="30" spans="2:12" ht="15" x14ac:dyDescent="0.25">
      <c r="B30"/>
      <c r="C30"/>
      <c r="D30"/>
    </row>
    <row r="31" spans="2:12" ht="15" x14ac:dyDescent="0.25">
      <c r="B31"/>
      <c r="C31"/>
      <c r="D31"/>
    </row>
    <row r="32" spans="2:12" ht="15" x14ac:dyDescent="0.25">
      <c r="B32"/>
      <c r="C32"/>
      <c r="D32"/>
      <c r="F32" s="14"/>
      <c r="G32" s="13"/>
      <c r="I32" s="13"/>
      <c r="J32" s="13"/>
      <c r="K32" s="13"/>
      <c r="L32" s="13"/>
    </row>
    <row r="33" spans="2:4" ht="15" x14ac:dyDescent="0.25">
      <c r="B33"/>
      <c r="C33"/>
      <c r="D33"/>
    </row>
    <row r="34" spans="2:4" ht="15" x14ac:dyDescent="0.25">
      <c r="B34"/>
      <c r="C34"/>
      <c r="D34"/>
    </row>
    <row r="35" spans="2:4" ht="15" x14ac:dyDescent="0.25">
      <c r="B35"/>
      <c r="C35"/>
      <c r="D35"/>
    </row>
    <row r="36" spans="2:4" ht="15" x14ac:dyDescent="0.25">
      <c r="B36"/>
      <c r="C36"/>
      <c r="D36"/>
    </row>
  </sheetData>
  <sortState xmlns:xlrd2="http://schemas.microsoft.com/office/spreadsheetml/2017/richdata2" ref="B5:D12">
    <sortCondition descending="1" ref="C5:C12"/>
  </sortState>
  <mergeCells count="6">
    <mergeCell ref="D20:D22"/>
    <mergeCell ref="B2:D2"/>
    <mergeCell ref="H3:V4"/>
    <mergeCell ref="G3:G4"/>
    <mergeCell ref="B3:D3"/>
    <mergeCell ref="B14:D1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36">
    <tabColor theme="6"/>
  </sheetPr>
  <dimension ref="B2:N35"/>
  <sheetViews>
    <sheetView showGridLines="0" zoomScale="90" zoomScaleNormal="90" workbookViewId="0">
      <selection activeCell="J8" sqref="J8"/>
    </sheetView>
  </sheetViews>
  <sheetFormatPr baseColWidth="10" defaultColWidth="11.42578125" defaultRowHeight="14.25" x14ac:dyDescent="0.2"/>
  <cols>
    <col min="1" max="1" width="11.42578125" style="1"/>
    <col min="2" max="2" width="48.42578125" style="1" customWidth="1"/>
    <col min="3" max="3" width="20.7109375" style="1" customWidth="1"/>
    <col min="4" max="4" width="12.7109375" style="1" customWidth="1"/>
    <col min="5" max="5" width="7.140625" style="1" customWidth="1"/>
    <col min="6" max="6" width="8.140625" style="1" customWidth="1"/>
    <col min="7" max="7" width="7.5703125" style="1" customWidth="1"/>
    <col min="8" max="8" width="3.28515625" style="1" customWidth="1"/>
    <col min="9" max="9" width="2.7109375" style="1" customWidth="1"/>
    <col min="10" max="10" width="2.42578125" style="1" customWidth="1"/>
    <col min="11" max="16384" width="11.42578125" style="1"/>
  </cols>
  <sheetData>
    <row r="2" spans="2:14" x14ac:dyDescent="0.2">
      <c r="B2" s="66"/>
      <c r="C2" s="66"/>
      <c r="D2" s="66"/>
      <c r="E2" s="4"/>
      <c r="F2" s="5"/>
      <c r="G2" s="5"/>
      <c r="H2" s="5"/>
      <c r="I2" s="5"/>
      <c r="J2" s="5"/>
      <c r="K2" s="5"/>
      <c r="L2" s="5"/>
      <c r="M2" s="4"/>
      <c r="N2" s="4"/>
    </row>
    <row r="3" spans="2:14" ht="51.75" customHeight="1" x14ac:dyDescent="0.2">
      <c r="B3" s="209" t="s">
        <v>189</v>
      </c>
      <c r="C3" s="209"/>
      <c r="D3" s="209"/>
      <c r="E3" s="10"/>
      <c r="F3" s="3"/>
      <c r="G3" s="3"/>
    </row>
    <row r="4" spans="2:14" ht="20.25" customHeight="1" x14ac:dyDescent="0.2">
      <c r="B4" s="155" t="s">
        <v>66</v>
      </c>
      <c r="C4" s="156" t="s">
        <v>67</v>
      </c>
      <c r="D4" s="200" t="s">
        <v>3</v>
      </c>
    </row>
    <row r="5" spans="2:14" ht="15" x14ac:dyDescent="0.2">
      <c r="B5" s="196" t="s">
        <v>68</v>
      </c>
      <c r="C5" s="197">
        <v>3424</v>
      </c>
      <c r="D5" s="210">
        <f t="shared" ref="D5:D11" si="0">+C5/C$12*100</f>
        <v>60.763087843833183</v>
      </c>
      <c r="E5" s="39"/>
      <c r="F5" s="33"/>
      <c r="G5" s="7"/>
    </row>
    <row r="6" spans="2:14" ht="15" x14ac:dyDescent="0.2">
      <c r="B6" s="196" t="s">
        <v>69</v>
      </c>
      <c r="C6" s="197">
        <v>1496</v>
      </c>
      <c r="D6" s="210">
        <f t="shared" si="0"/>
        <v>26.548358473824312</v>
      </c>
      <c r="E6" s="39"/>
      <c r="F6" s="33"/>
      <c r="G6" s="7"/>
    </row>
    <row r="7" spans="2:14" ht="15" x14ac:dyDescent="0.2">
      <c r="B7" s="196" t="s">
        <v>70</v>
      </c>
      <c r="C7" s="197">
        <v>439</v>
      </c>
      <c r="D7" s="210">
        <f t="shared" si="0"/>
        <v>7.7905944986690328</v>
      </c>
      <c r="E7" s="39"/>
      <c r="F7" s="33"/>
      <c r="G7" s="7"/>
    </row>
    <row r="8" spans="2:14" ht="15" x14ac:dyDescent="0.2">
      <c r="B8" s="196" t="s">
        <v>29</v>
      </c>
      <c r="C8" s="197">
        <v>191</v>
      </c>
      <c r="D8" s="210">
        <f t="shared" si="0"/>
        <v>3.3895297249334515</v>
      </c>
      <c r="E8" s="39"/>
      <c r="F8" s="33"/>
      <c r="G8" s="7"/>
    </row>
    <row r="9" spans="2:14" ht="15" x14ac:dyDescent="0.2">
      <c r="B9" s="196" t="s">
        <v>71</v>
      </c>
      <c r="C9" s="197">
        <v>45</v>
      </c>
      <c r="D9" s="210">
        <f t="shared" si="0"/>
        <v>0.79858030168589167</v>
      </c>
      <c r="E9" s="39"/>
      <c r="F9" s="33"/>
      <c r="G9" s="7"/>
    </row>
    <row r="10" spans="2:14" ht="15" x14ac:dyDescent="0.2">
      <c r="B10" s="196" t="s">
        <v>72</v>
      </c>
      <c r="C10" s="197">
        <v>36</v>
      </c>
      <c r="D10" s="210">
        <f t="shared" si="0"/>
        <v>0.63886424134871345</v>
      </c>
      <c r="E10" s="39"/>
      <c r="F10" s="33"/>
      <c r="G10" s="7"/>
    </row>
    <row r="11" spans="2:14" ht="15" x14ac:dyDescent="0.2">
      <c r="B11" s="196" t="s">
        <v>59</v>
      </c>
      <c r="C11" s="197">
        <v>4</v>
      </c>
      <c r="D11" s="210">
        <f t="shared" si="0"/>
        <v>7.0984915705412599E-2</v>
      </c>
      <c r="E11" s="39"/>
      <c r="F11" s="33"/>
      <c r="G11" s="7"/>
      <c r="H11" s="13"/>
      <c r="I11" s="13"/>
      <c r="J11" s="13"/>
      <c r="K11" s="13"/>
    </row>
    <row r="12" spans="2:14" ht="15" x14ac:dyDescent="0.2">
      <c r="B12" s="164" t="s">
        <v>6</v>
      </c>
      <c r="C12" s="201">
        <f>SUM(C5:C11)</f>
        <v>5635</v>
      </c>
      <c r="D12" s="211">
        <f>SUM(D5:D11)</f>
        <v>100</v>
      </c>
      <c r="F12" s="33"/>
    </row>
    <row r="13" spans="2:14" ht="13.9" customHeight="1" x14ac:dyDescent="0.2">
      <c r="B13" s="64" t="s">
        <v>155</v>
      </c>
      <c r="C13" s="64"/>
      <c r="D13" s="64"/>
    </row>
    <row r="14" spans="2:14" x14ac:dyDescent="0.2">
      <c r="B14" s="28"/>
      <c r="C14" s="28"/>
      <c r="D14" s="28"/>
    </row>
    <row r="15" spans="2:14" x14ac:dyDescent="0.2">
      <c r="C15" s="2"/>
    </row>
    <row r="16" spans="2:14" ht="15" x14ac:dyDescent="0.2">
      <c r="B16" s="15"/>
      <c r="C16" s="18"/>
      <c r="D16" s="48"/>
    </row>
    <row r="17" spans="2:7" x14ac:dyDescent="0.2">
      <c r="C17" s="82"/>
    </row>
    <row r="18" spans="2:7" x14ac:dyDescent="0.2">
      <c r="C18" s="82"/>
    </row>
    <row r="19" spans="2:7" x14ac:dyDescent="0.2">
      <c r="C19" s="82"/>
    </row>
    <row r="20" spans="2:7" ht="15" x14ac:dyDescent="0.25">
      <c r="B20"/>
      <c r="C20"/>
      <c r="D20"/>
    </row>
    <row r="22" spans="2:7" ht="14.45" customHeight="1" x14ac:dyDescent="0.25">
      <c r="B22"/>
      <c r="C22"/>
      <c r="D22"/>
      <c r="E22"/>
    </row>
    <row r="23" spans="2:7" ht="15" x14ac:dyDescent="0.25">
      <c r="B23"/>
      <c r="C23"/>
      <c r="D23"/>
      <c r="E23"/>
    </row>
    <row r="24" spans="2:7" ht="15" x14ac:dyDescent="0.25">
      <c r="B24"/>
      <c r="C24"/>
      <c r="D24"/>
      <c r="E24"/>
    </row>
    <row r="25" spans="2:7" ht="15" x14ac:dyDescent="0.25">
      <c r="B25"/>
      <c r="C25"/>
      <c r="D25"/>
      <c r="E25"/>
    </row>
    <row r="26" spans="2:7" ht="15" x14ac:dyDescent="0.25">
      <c r="B26"/>
      <c r="C26"/>
      <c r="D26"/>
      <c r="E26"/>
    </row>
    <row r="27" spans="2:7" ht="15" x14ac:dyDescent="0.25">
      <c r="B27"/>
      <c r="C27"/>
      <c r="D27"/>
      <c r="E27"/>
    </row>
    <row r="28" spans="2:7" ht="15" x14ac:dyDescent="0.25">
      <c r="B28"/>
      <c r="C28"/>
      <c r="D28"/>
      <c r="E28"/>
    </row>
    <row r="29" spans="2:7" ht="15" x14ac:dyDescent="0.25">
      <c r="B29"/>
      <c r="C29"/>
      <c r="D29"/>
      <c r="E29"/>
    </row>
    <row r="30" spans="2:7" ht="15" x14ac:dyDescent="0.25">
      <c r="B30"/>
      <c r="C30"/>
      <c r="D30"/>
      <c r="E30"/>
    </row>
    <row r="31" spans="2:7" ht="15" x14ac:dyDescent="0.25">
      <c r="B31"/>
      <c r="C31"/>
      <c r="D31"/>
      <c r="E31"/>
      <c r="F31" s="13"/>
      <c r="G31" s="14"/>
    </row>
    <row r="32" spans="2:7" ht="15" x14ac:dyDescent="0.25">
      <c r="B32"/>
      <c r="C32"/>
      <c r="D32"/>
      <c r="E32"/>
    </row>
    <row r="33" spans="2:5" ht="15" x14ac:dyDescent="0.25">
      <c r="B33"/>
      <c r="C33"/>
      <c r="D33"/>
      <c r="E33"/>
    </row>
    <row r="34" spans="2:5" ht="15" x14ac:dyDescent="0.25">
      <c r="B34"/>
      <c r="C34"/>
      <c r="D34"/>
      <c r="E34"/>
    </row>
    <row r="35" spans="2:5" ht="15" x14ac:dyDescent="0.25">
      <c r="B35"/>
      <c r="C35"/>
      <c r="D35"/>
      <c r="E35"/>
    </row>
  </sheetData>
  <sortState xmlns:xlrd2="http://schemas.microsoft.com/office/spreadsheetml/2017/richdata2" ref="B5:D11">
    <sortCondition descending="1" ref="C5:C11"/>
  </sortState>
  <mergeCells count="4">
    <mergeCell ref="B2:D2"/>
    <mergeCell ref="C17:C19"/>
    <mergeCell ref="B3:D3"/>
    <mergeCell ref="B13:D1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37">
    <tabColor theme="6"/>
  </sheetPr>
  <dimension ref="B2:V31"/>
  <sheetViews>
    <sheetView showGridLines="0" tabSelected="1" topLeftCell="B1" zoomScale="90" zoomScaleNormal="90" workbookViewId="0">
      <selection activeCell="C30" sqref="C29:C30"/>
    </sheetView>
  </sheetViews>
  <sheetFormatPr baseColWidth="10" defaultColWidth="11.42578125" defaultRowHeight="14.25" x14ac:dyDescent="0.2"/>
  <cols>
    <col min="1" max="1" width="11.42578125" style="1"/>
    <col min="2" max="2" width="75.7109375" style="1" customWidth="1"/>
    <col min="3" max="3" width="30" style="1" bestFit="1" customWidth="1"/>
    <col min="4" max="4" width="12.7109375" style="1" customWidth="1"/>
    <col min="5" max="5" width="11.85546875" style="1" bestFit="1" customWidth="1"/>
    <col min="6" max="16384" width="11.42578125" style="1"/>
  </cols>
  <sheetData>
    <row r="2" spans="2:22" ht="14.45" customHeight="1" x14ac:dyDescent="0.2">
      <c r="B2" s="209" t="s">
        <v>190</v>
      </c>
      <c r="C2" s="209"/>
      <c r="D2" s="209"/>
      <c r="E2" s="9"/>
      <c r="F2" s="5"/>
      <c r="G2" s="5"/>
      <c r="H2" s="5"/>
      <c r="I2" s="5"/>
      <c r="J2" s="5"/>
      <c r="K2" s="5"/>
      <c r="L2" s="5"/>
      <c r="M2" s="4"/>
      <c r="N2" s="4"/>
    </row>
    <row r="3" spans="2:22" ht="30.6" customHeight="1" x14ac:dyDescent="0.2">
      <c r="B3" s="209"/>
      <c r="C3" s="209"/>
      <c r="D3" s="209"/>
      <c r="E3" s="9"/>
      <c r="F3" s="3"/>
      <c r="G3" s="3"/>
      <c r="H3" s="83"/>
      <c r="I3" s="83"/>
      <c r="J3" s="83"/>
      <c r="K3" s="83"/>
      <c r="L3" s="83"/>
      <c r="M3" s="83"/>
      <c r="N3" s="83"/>
      <c r="O3" s="83"/>
      <c r="P3" s="83"/>
      <c r="Q3" s="83"/>
      <c r="R3" s="83"/>
      <c r="S3" s="83"/>
      <c r="T3" s="83"/>
      <c r="U3" s="83"/>
      <c r="V3" s="83"/>
    </row>
    <row r="4" spans="2:22" x14ac:dyDescent="0.2">
      <c r="B4" s="155" t="s">
        <v>73</v>
      </c>
      <c r="C4" s="156" t="s">
        <v>2</v>
      </c>
      <c r="D4" s="200" t="s">
        <v>3</v>
      </c>
      <c r="H4" s="83"/>
      <c r="I4" s="83"/>
      <c r="J4" s="83"/>
      <c r="K4" s="83"/>
      <c r="L4" s="83"/>
      <c r="M4" s="83"/>
      <c r="N4" s="83"/>
      <c r="O4" s="83"/>
      <c r="P4" s="83"/>
      <c r="Q4" s="83"/>
      <c r="R4" s="83"/>
      <c r="S4" s="83"/>
      <c r="T4" s="83"/>
      <c r="U4" s="83"/>
      <c r="V4" s="83"/>
    </row>
    <row r="5" spans="2:22" x14ac:dyDescent="0.2">
      <c r="B5" s="196" t="s">
        <v>74</v>
      </c>
      <c r="C5" s="197">
        <v>1953</v>
      </c>
      <c r="D5" s="212">
        <f t="shared" ref="D5:D10" si="0">(C5/C$11)*100</f>
        <v>73.781639591990938</v>
      </c>
      <c r="H5" s="16"/>
      <c r="I5" s="16"/>
      <c r="J5" s="16"/>
      <c r="K5" s="16"/>
      <c r="L5" s="16"/>
      <c r="M5" s="16"/>
      <c r="N5" s="16"/>
      <c r="O5" s="16"/>
      <c r="P5" s="16"/>
      <c r="Q5" s="16"/>
    </row>
    <row r="6" spans="2:22" x14ac:dyDescent="0.2">
      <c r="B6" s="196" t="s">
        <v>75</v>
      </c>
      <c r="C6" s="197">
        <v>448</v>
      </c>
      <c r="D6" s="212">
        <f t="shared" si="0"/>
        <v>16.924820551567812</v>
      </c>
      <c r="F6" s="24"/>
      <c r="H6" s="16"/>
      <c r="I6" s="16"/>
      <c r="J6" s="16"/>
      <c r="K6" s="16"/>
      <c r="L6" s="16"/>
      <c r="M6" s="16"/>
      <c r="N6" s="16"/>
      <c r="O6" s="16"/>
      <c r="P6" s="16"/>
      <c r="Q6" s="16"/>
    </row>
    <row r="7" spans="2:22" x14ac:dyDescent="0.2">
      <c r="B7" s="196" t="s">
        <v>76</v>
      </c>
      <c r="C7" s="197">
        <v>35</v>
      </c>
      <c r="D7" s="212">
        <f t="shared" si="0"/>
        <v>1.3222516055912352</v>
      </c>
      <c r="H7" s="16"/>
      <c r="I7" s="16"/>
      <c r="J7" s="16"/>
      <c r="K7" s="16"/>
      <c r="L7" s="16"/>
      <c r="M7" s="16"/>
      <c r="N7" s="16"/>
      <c r="O7" s="16"/>
      <c r="P7" s="16"/>
      <c r="Q7" s="16"/>
    </row>
    <row r="8" spans="2:22" x14ac:dyDescent="0.2">
      <c r="B8" s="213" t="s">
        <v>77</v>
      </c>
      <c r="C8" s="197">
        <v>21</v>
      </c>
      <c r="D8" s="212">
        <f t="shared" si="0"/>
        <v>0.7933509633547412</v>
      </c>
      <c r="H8" s="16"/>
      <c r="I8" s="16"/>
      <c r="J8" s="16"/>
      <c r="K8" s="16"/>
      <c r="L8" s="16"/>
      <c r="M8" s="16"/>
      <c r="N8" s="16"/>
      <c r="O8" s="16"/>
      <c r="P8" s="16"/>
      <c r="Q8" s="16"/>
    </row>
    <row r="9" spans="2:22" x14ac:dyDescent="0.2">
      <c r="B9" s="196" t="s">
        <v>59</v>
      </c>
      <c r="C9" s="197">
        <v>1</v>
      </c>
      <c r="D9" s="212">
        <f t="shared" si="0"/>
        <v>3.7778617302606725E-2</v>
      </c>
      <c r="H9" s="16"/>
      <c r="I9" s="16"/>
      <c r="J9" s="16"/>
      <c r="K9" s="16"/>
      <c r="L9" s="16"/>
      <c r="M9" s="16"/>
      <c r="N9" s="16"/>
      <c r="O9" s="16"/>
      <c r="P9" s="16"/>
      <c r="Q9" s="16"/>
    </row>
    <row r="10" spans="2:22" x14ac:dyDescent="0.2">
      <c r="B10" s="196" t="s">
        <v>29</v>
      </c>
      <c r="C10" s="197">
        <v>189</v>
      </c>
      <c r="D10" s="212">
        <f t="shared" si="0"/>
        <v>7.1401586701926716</v>
      </c>
      <c r="H10" s="16"/>
      <c r="I10" s="16"/>
      <c r="J10" s="16"/>
      <c r="K10" s="16"/>
      <c r="L10" s="16"/>
      <c r="M10" s="16"/>
      <c r="N10" s="16"/>
      <c r="O10" s="16"/>
      <c r="P10" s="16"/>
      <c r="Q10" s="16"/>
    </row>
    <row r="11" spans="2:22" x14ac:dyDescent="0.2">
      <c r="B11" s="164" t="s">
        <v>6</v>
      </c>
      <c r="C11" s="201">
        <f>SUM(C5:C10)</f>
        <v>2647</v>
      </c>
      <c r="D11" s="204">
        <f>SUM(D5:D10)</f>
        <v>100.00000000000001</v>
      </c>
    </row>
    <row r="12" spans="2:22" x14ac:dyDescent="0.2">
      <c r="B12" s="168" t="s">
        <v>153</v>
      </c>
      <c r="C12" s="45"/>
      <c r="D12" s="45"/>
    </row>
    <row r="13" spans="2:22" ht="13.9" customHeight="1" x14ac:dyDescent="0.2">
      <c r="C13" s="28"/>
      <c r="D13" s="28"/>
    </row>
    <row r="14" spans="2:22" x14ac:dyDescent="0.2">
      <c r="B14" s="28"/>
      <c r="C14" s="28"/>
      <c r="D14" s="28"/>
    </row>
    <row r="15" spans="2:22" x14ac:dyDescent="0.2">
      <c r="C15" s="2"/>
    </row>
    <row r="20" spans="2:12" ht="15" x14ac:dyDescent="0.25">
      <c r="B20"/>
      <c r="C20"/>
      <c r="D20"/>
      <c r="E20" s="21"/>
    </row>
    <row r="21" spans="2:12" x14ac:dyDescent="0.2">
      <c r="C21" s="21"/>
    </row>
    <row r="27" spans="2:12" x14ac:dyDescent="0.2">
      <c r="E27" s="21"/>
      <c r="J27" s="14"/>
    </row>
    <row r="28" spans="2:12" x14ac:dyDescent="0.2">
      <c r="C28" s="21"/>
    </row>
    <row r="31" spans="2:12" x14ac:dyDescent="0.2">
      <c r="F31" s="14"/>
      <c r="G31" s="13"/>
      <c r="I31" s="13"/>
      <c r="J31" s="13"/>
      <c r="K31" s="13"/>
      <c r="L31" s="13"/>
    </row>
  </sheetData>
  <sortState xmlns:xlrd2="http://schemas.microsoft.com/office/spreadsheetml/2017/richdata2" ref="B5:E10">
    <sortCondition descending="1" ref="E5:E10"/>
  </sortState>
  <mergeCells count="2">
    <mergeCell ref="H3:V4"/>
    <mergeCell ref="B2: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5" tint="-0.249977111117893"/>
  </sheetPr>
  <dimension ref="B1:O14"/>
  <sheetViews>
    <sheetView showGridLines="0" zoomScale="120" zoomScaleNormal="120" workbookViewId="0">
      <selection activeCell="B10" sqref="B10"/>
    </sheetView>
  </sheetViews>
  <sheetFormatPr baseColWidth="10" defaultColWidth="11.42578125" defaultRowHeight="14.25" x14ac:dyDescent="0.2"/>
  <cols>
    <col min="1" max="1" width="11.42578125" style="1"/>
    <col min="2" max="2" width="18.7109375" style="1" customWidth="1"/>
    <col min="3" max="4" width="12.85546875" style="1" customWidth="1"/>
    <col min="5" max="5" width="11.85546875" style="1" bestFit="1" customWidth="1"/>
    <col min="6" max="6" width="11.42578125" style="1"/>
    <col min="7" max="7" width="18.5703125" style="1" customWidth="1"/>
    <col min="8" max="16384" width="11.42578125" style="1"/>
  </cols>
  <sheetData>
    <row r="1" spans="2:15" ht="9" customHeight="1" x14ac:dyDescent="0.2"/>
    <row r="2" spans="2:15" x14ac:dyDescent="0.2">
      <c r="B2" s="28"/>
      <c r="C2" s="28"/>
      <c r="D2" s="28"/>
      <c r="E2" s="28"/>
      <c r="F2" s="28"/>
    </row>
    <row r="3" spans="2:15" ht="15" x14ac:dyDescent="0.25">
      <c r="B3"/>
      <c r="C3"/>
      <c r="D3"/>
      <c r="E3"/>
    </row>
    <row r="4" spans="2:15" ht="22.5" customHeight="1" x14ac:dyDescent="0.2">
      <c r="B4" s="88" t="s">
        <v>214</v>
      </c>
      <c r="C4" s="89"/>
      <c r="D4" s="89"/>
      <c r="E4" s="89"/>
      <c r="F4" s="89"/>
      <c r="G4" s="89"/>
    </row>
    <row r="5" spans="2:15" ht="22.5" customHeight="1" x14ac:dyDescent="0.2">
      <c r="B5" s="90" t="s">
        <v>0</v>
      </c>
      <c r="C5" s="90" t="s">
        <v>1</v>
      </c>
      <c r="D5" s="90"/>
      <c r="E5" s="90" t="s">
        <v>152</v>
      </c>
      <c r="F5" s="90"/>
      <c r="G5" s="91" t="s">
        <v>8</v>
      </c>
    </row>
    <row r="6" spans="2:15" ht="9" customHeight="1" x14ac:dyDescent="0.2">
      <c r="B6" s="92"/>
      <c r="C6" s="93" t="s">
        <v>161</v>
      </c>
      <c r="D6" s="93" t="s">
        <v>3</v>
      </c>
      <c r="E6" s="93" t="s">
        <v>161</v>
      </c>
      <c r="F6" s="93" t="s">
        <v>3</v>
      </c>
      <c r="G6" s="94"/>
    </row>
    <row r="7" spans="2:15" x14ac:dyDescent="0.2">
      <c r="B7" s="6" t="s">
        <v>4</v>
      </c>
      <c r="C7" s="95">
        <v>1387</v>
      </c>
      <c r="D7" s="96">
        <v>0.20230000000000001</v>
      </c>
      <c r="E7" s="97">
        <v>1692</v>
      </c>
      <c r="F7" s="98">
        <v>0.22209999999999999</v>
      </c>
      <c r="G7" s="96">
        <f>+((E7-C7)/C7)</f>
        <v>0.2198990627253064</v>
      </c>
    </row>
    <row r="8" spans="2:15" x14ac:dyDescent="0.2">
      <c r="B8" s="99" t="s">
        <v>5</v>
      </c>
      <c r="C8" s="100">
        <v>5468</v>
      </c>
      <c r="D8" s="96">
        <v>0.79769999999999996</v>
      </c>
      <c r="E8" s="97">
        <v>5927</v>
      </c>
      <c r="F8" s="98">
        <v>0.77790000000000004</v>
      </c>
      <c r="G8" s="96">
        <f>+((E8-C8)/C8)</f>
        <v>8.3942940746159475E-2</v>
      </c>
    </row>
    <row r="9" spans="2:15" ht="21.75" customHeight="1" x14ac:dyDescent="0.2">
      <c r="B9" s="101" t="s">
        <v>6</v>
      </c>
      <c r="C9" s="102">
        <v>6855</v>
      </c>
      <c r="D9" s="103">
        <v>100</v>
      </c>
      <c r="E9" s="102">
        <f>SUM(E7:E8)</f>
        <v>7619</v>
      </c>
      <c r="F9" s="104">
        <f>SUM(F7:F8)</f>
        <v>1</v>
      </c>
      <c r="G9" s="105">
        <f>(E9-C9)/C9</f>
        <v>0.11145149525893508</v>
      </c>
      <c r="J9" s="65"/>
      <c r="K9" s="65"/>
      <c r="L9" s="65"/>
      <c r="M9" s="65"/>
      <c r="N9" s="65"/>
      <c r="O9" s="65"/>
    </row>
    <row r="10" spans="2:15" x14ac:dyDescent="0.2">
      <c r="B10" s="106" t="s">
        <v>157</v>
      </c>
      <c r="C10" s="106"/>
      <c r="D10" s="106"/>
      <c r="E10" s="106"/>
      <c r="F10" s="106"/>
      <c r="G10" s="107"/>
      <c r="J10" s="65"/>
      <c r="K10" s="65"/>
      <c r="L10" s="65"/>
      <c r="M10" s="65"/>
      <c r="N10" s="65"/>
      <c r="O10" s="65"/>
    </row>
    <row r="11" spans="2:15" ht="15" x14ac:dyDescent="0.25">
      <c r="B11"/>
      <c r="C11"/>
      <c r="D11"/>
      <c r="E11"/>
    </row>
    <row r="12" spans="2:15" ht="15" x14ac:dyDescent="0.25">
      <c r="B12"/>
      <c r="C12"/>
      <c r="D12"/>
      <c r="E12"/>
    </row>
    <row r="13" spans="2:15" ht="15" x14ac:dyDescent="0.25">
      <c r="B13"/>
      <c r="C13"/>
      <c r="D13"/>
      <c r="E13"/>
    </row>
    <row r="14" spans="2:15" ht="15" x14ac:dyDescent="0.25">
      <c r="B14"/>
      <c r="C14"/>
      <c r="D14"/>
      <c r="E14"/>
    </row>
  </sheetData>
  <mergeCells count="6">
    <mergeCell ref="J9:O10"/>
    <mergeCell ref="B4:G4"/>
    <mergeCell ref="B5:B6"/>
    <mergeCell ref="C5:D5"/>
    <mergeCell ref="E5:F5"/>
    <mergeCell ref="G5:G6"/>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38">
    <tabColor theme="6"/>
  </sheetPr>
  <dimension ref="B2:V32"/>
  <sheetViews>
    <sheetView showGridLines="0" zoomScale="90" zoomScaleNormal="90" workbookViewId="0">
      <selection activeCell="B11" sqref="B11"/>
    </sheetView>
  </sheetViews>
  <sheetFormatPr baseColWidth="10" defaultColWidth="11.42578125" defaultRowHeight="14.25" x14ac:dyDescent="0.2"/>
  <cols>
    <col min="1" max="1" width="11.42578125" style="1"/>
    <col min="2" max="2" width="72.7109375" style="1" customWidth="1"/>
    <col min="3" max="3" width="20.7109375" style="1" customWidth="1"/>
    <col min="4" max="4" width="12.7109375" style="1" customWidth="1"/>
    <col min="5" max="5" width="20" style="1" customWidth="1"/>
    <col min="6" max="16384" width="11.42578125" style="1"/>
  </cols>
  <sheetData>
    <row r="2" spans="2:22" x14ac:dyDescent="0.2">
      <c r="B2" s="66"/>
      <c r="C2" s="66"/>
      <c r="D2" s="66"/>
      <c r="E2" s="4"/>
      <c r="F2" s="5"/>
      <c r="G2" s="5"/>
      <c r="H2" s="5"/>
      <c r="I2" s="5"/>
      <c r="J2" s="5"/>
      <c r="K2" s="5"/>
      <c r="L2" s="5"/>
      <c r="M2" s="4"/>
      <c r="N2" s="4"/>
    </row>
    <row r="3" spans="2:22" ht="27.75" customHeight="1" x14ac:dyDescent="0.25">
      <c r="B3" s="89" t="s">
        <v>191</v>
      </c>
      <c r="C3" s="89"/>
      <c r="D3" s="89"/>
      <c r="E3" s="29"/>
      <c r="F3" s="3"/>
      <c r="G3" s="3"/>
      <c r="H3" s="83"/>
      <c r="I3" s="83"/>
      <c r="J3" s="83"/>
      <c r="K3" s="83"/>
      <c r="L3" s="83"/>
      <c r="M3" s="83"/>
      <c r="N3" s="83"/>
      <c r="O3" s="83"/>
      <c r="P3" s="83"/>
      <c r="Q3" s="83"/>
      <c r="R3" s="83"/>
      <c r="S3" s="83"/>
      <c r="T3" s="83"/>
      <c r="U3" s="83"/>
      <c r="V3" s="83"/>
    </row>
    <row r="4" spans="2:22" x14ac:dyDescent="0.2">
      <c r="B4" s="89"/>
      <c r="C4" s="89"/>
      <c r="D4" s="89"/>
      <c r="H4" s="83"/>
      <c r="I4" s="83"/>
      <c r="J4" s="83"/>
      <c r="K4" s="83"/>
      <c r="L4" s="83"/>
      <c r="M4" s="83"/>
      <c r="N4" s="83"/>
      <c r="O4" s="83"/>
      <c r="P4" s="83"/>
      <c r="Q4" s="83"/>
      <c r="R4" s="83"/>
      <c r="S4" s="83"/>
      <c r="T4" s="83"/>
      <c r="U4" s="83"/>
      <c r="V4" s="83"/>
    </row>
    <row r="5" spans="2:22" x14ac:dyDescent="0.2">
      <c r="B5" s="155" t="s">
        <v>78</v>
      </c>
      <c r="C5" s="156" t="s">
        <v>2</v>
      </c>
      <c r="D5" s="200" t="s">
        <v>3</v>
      </c>
      <c r="H5" s="83"/>
      <c r="I5" s="83"/>
      <c r="J5" s="83"/>
      <c r="K5" s="83"/>
      <c r="L5" s="83"/>
      <c r="M5" s="83"/>
      <c r="N5" s="83"/>
      <c r="O5" s="83"/>
      <c r="P5" s="83"/>
      <c r="Q5" s="83"/>
      <c r="R5" s="83"/>
      <c r="S5" s="83"/>
      <c r="T5" s="83"/>
      <c r="U5" s="83"/>
      <c r="V5" s="83"/>
    </row>
    <row r="6" spans="2:22" x14ac:dyDescent="0.2">
      <c r="B6" s="161" t="s">
        <v>74</v>
      </c>
      <c r="C6" s="198">
        <v>1953</v>
      </c>
      <c r="D6" s="203">
        <f t="shared" ref="D6:D11" si="0">(C6/C$12)*100</f>
        <v>73.781639591990938</v>
      </c>
      <c r="H6" s="16"/>
      <c r="I6" s="16"/>
      <c r="J6" s="16"/>
      <c r="K6" s="16"/>
      <c r="L6" s="16"/>
      <c r="M6" s="16"/>
      <c r="N6" s="16"/>
      <c r="O6" s="16"/>
      <c r="P6" s="16"/>
      <c r="Q6" s="16"/>
    </row>
    <row r="7" spans="2:22" x14ac:dyDescent="0.2">
      <c r="B7" s="161" t="s">
        <v>75</v>
      </c>
      <c r="C7" s="198">
        <v>441</v>
      </c>
      <c r="D7" s="203">
        <f t="shared" si="0"/>
        <v>16.660370230449566</v>
      </c>
      <c r="H7" s="16"/>
      <c r="I7" s="16"/>
      <c r="J7" s="16"/>
      <c r="K7" s="16"/>
      <c r="L7" s="16"/>
      <c r="M7" s="16"/>
      <c r="N7" s="16"/>
      <c r="O7" s="16"/>
      <c r="P7" s="16"/>
      <c r="Q7" s="16"/>
    </row>
    <row r="8" spans="2:22" x14ac:dyDescent="0.2">
      <c r="B8" s="214" t="s">
        <v>77</v>
      </c>
      <c r="C8" s="198">
        <v>27</v>
      </c>
      <c r="D8" s="203">
        <f t="shared" si="0"/>
        <v>1.0200226671703816</v>
      </c>
      <c r="H8" s="16"/>
      <c r="I8" s="16"/>
      <c r="J8" s="16"/>
      <c r="K8" s="16"/>
      <c r="L8" s="16"/>
      <c r="M8" s="16"/>
      <c r="N8" s="16"/>
      <c r="O8" s="16"/>
      <c r="P8" s="16"/>
      <c r="Q8" s="16"/>
    </row>
    <row r="9" spans="2:22" x14ac:dyDescent="0.2">
      <c r="B9" s="161" t="s">
        <v>76</v>
      </c>
      <c r="C9" s="198">
        <v>26</v>
      </c>
      <c r="D9" s="203">
        <f t="shared" si="0"/>
        <v>0.9822440498677748</v>
      </c>
      <c r="H9" s="16"/>
      <c r="I9" s="16"/>
      <c r="J9" s="16"/>
      <c r="K9" s="16"/>
      <c r="L9" s="16"/>
      <c r="M9" s="16"/>
      <c r="N9" s="16"/>
      <c r="O9" s="16"/>
      <c r="P9" s="16"/>
      <c r="Q9" s="16"/>
    </row>
    <row r="10" spans="2:22" x14ac:dyDescent="0.2">
      <c r="B10" s="161" t="s">
        <v>59</v>
      </c>
      <c r="C10" s="198">
        <v>3</v>
      </c>
      <c r="D10" s="203">
        <f t="shared" si="0"/>
        <v>0.11333585190782018</v>
      </c>
      <c r="F10" s="24"/>
      <c r="H10" s="16"/>
      <c r="I10" s="16"/>
      <c r="J10" s="16"/>
      <c r="K10" s="16"/>
      <c r="L10" s="16"/>
      <c r="M10" s="16"/>
      <c r="N10" s="16"/>
      <c r="O10" s="16"/>
      <c r="P10" s="16"/>
      <c r="Q10" s="16"/>
    </row>
    <row r="11" spans="2:22" x14ac:dyDescent="0.2">
      <c r="B11" s="161" t="s">
        <v>29</v>
      </c>
      <c r="C11" s="198">
        <v>197</v>
      </c>
      <c r="D11" s="203">
        <f t="shared" si="0"/>
        <v>7.442387608613525</v>
      </c>
      <c r="H11" s="16"/>
      <c r="I11" s="16"/>
      <c r="J11" s="16"/>
      <c r="K11" s="16"/>
      <c r="L11" s="16"/>
      <c r="M11" s="16"/>
      <c r="N11" s="16"/>
      <c r="O11" s="16"/>
      <c r="P11" s="16"/>
      <c r="Q11" s="16"/>
    </row>
    <row r="12" spans="2:22" x14ac:dyDescent="0.2">
      <c r="B12" s="164" t="s">
        <v>6</v>
      </c>
      <c r="C12" s="201">
        <f>SUM(C6:C11)</f>
        <v>2647</v>
      </c>
      <c r="D12" s="204">
        <f>SUM(D6:D11)</f>
        <v>100</v>
      </c>
    </row>
    <row r="13" spans="2:22" x14ac:dyDescent="0.2">
      <c r="B13" s="168" t="s">
        <v>155</v>
      </c>
      <c r="C13" s="45"/>
      <c r="D13" s="45"/>
    </row>
    <row r="14" spans="2:22" ht="13.9" customHeight="1" x14ac:dyDescent="0.2">
      <c r="C14" s="28"/>
      <c r="D14" s="28"/>
    </row>
    <row r="15" spans="2:22" x14ac:dyDescent="0.2">
      <c r="B15" s="28"/>
      <c r="C15" s="28"/>
      <c r="D15" s="28"/>
    </row>
    <row r="16" spans="2:22" x14ac:dyDescent="0.2">
      <c r="C16" s="2"/>
    </row>
    <row r="20" spans="2:12" x14ac:dyDescent="0.2">
      <c r="C20" s="21"/>
    </row>
    <row r="21" spans="2:12" ht="15" x14ac:dyDescent="0.25">
      <c r="B21"/>
      <c r="C21"/>
      <c r="D21"/>
    </row>
    <row r="22" spans="2:12" x14ac:dyDescent="0.2">
      <c r="E22" s="22"/>
    </row>
    <row r="27" spans="2:12" x14ac:dyDescent="0.2">
      <c r="C27" s="21"/>
    </row>
    <row r="29" spans="2:12" x14ac:dyDescent="0.2">
      <c r="E29" s="22"/>
    </row>
    <row r="30" spans="2:12" x14ac:dyDescent="0.2">
      <c r="K30" s="14"/>
    </row>
    <row r="32" spans="2:12" x14ac:dyDescent="0.2">
      <c r="F32" s="14"/>
      <c r="G32" s="13"/>
      <c r="I32" s="13"/>
      <c r="K32" s="13"/>
      <c r="L32" s="13"/>
    </row>
  </sheetData>
  <sortState xmlns:xlrd2="http://schemas.microsoft.com/office/spreadsheetml/2017/richdata2" ref="B6:C10">
    <sortCondition descending="1" ref="C6:C10"/>
  </sortState>
  <mergeCells count="3">
    <mergeCell ref="B2:D2"/>
    <mergeCell ref="H3:V5"/>
    <mergeCell ref="B3:D4"/>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39">
    <tabColor theme="6"/>
  </sheetPr>
  <dimension ref="B2:V32"/>
  <sheetViews>
    <sheetView showGridLines="0" zoomScaleNormal="100" workbookViewId="0">
      <selection activeCell="K34" sqref="K34"/>
    </sheetView>
  </sheetViews>
  <sheetFormatPr baseColWidth="10" defaultColWidth="11.42578125" defaultRowHeight="14.25" x14ac:dyDescent="0.2"/>
  <cols>
    <col min="1" max="1" width="11.42578125" style="1"/>
    <col min="2" max="2" width="52.7109375" style="1" customWidth="1"/>
    <col min="3" max="3" width="20.7109375" style="1" customWidth="1"/>
    <col min="4" max="4" width="12.7109375" style="1" customWidth="1"/>
    <col min="5" max="5" width="11.85546875" style="1" bestFit="1" customWidth="1"/>
    <col min="6" max="16384" width="11.42578125" style="1"/>
  </cols>
  <sheetData>
    <row r="2" spans="2:22" ht="14.45" customHeight="1" x14ac:dyDescent="0.25">
      <c r="B2" s="188" t="s">
        <v>192</v>
      </c>
      <c r="C2" s="188"/>
      <c r="D2" s="188"/>
      <c r="E2" s="29"/>
      <c r="F2" s="5"/>
      <c r="G2" s="5"/>
      <c r="H2" s="5"/>
      <c r="I2" s="5"/>
      <c r="J2" s="5"/>
      <c r="K2" s="5"/>
      <c r="L2" s="5"/>
      <c r="M2" s="4"/>
      <c r="N2" s="4"/>
    </row>
    <row r="3" spans="2:22" ht="27.75" customHeight="1" x14ac:dyDescent="0.25">
      <c r="B3" s="188"/>
      <c r="C3" s="188"/>
      <c r="D3" s="188"/>
      <c r="E3" s="29"/>
      <c r="F3" s="3"/>
      <c r="G3" s="3"/>
      <c r="H3" s="83"/>
      <c r="I3" s="83"/>
      <c r="J3" s="83"/>
      <c r="K3" s="83"/>
      <c r="L3" s="83"/>
      <c r="M3" s="83"/>
      <c r="N3" s="83"/>
      <c r="O3" s="83"/>
      <c r="P3" s="83"/>
      <c r="Q3" s="83"/>
      <c r="R3" s="83"/>
      <c r="S3" s="83"/>
      <c r="T3" s="83"/>
      <c r="U3" s="83"/>
      <c r="V3" s="83"/>
    </row>
    <row r="4" spans="2:22" x14ac:dyDescent="0.2">
      <c r="B4" s="155" t="s">
        <v>79</v>
      </c>
      <c r="C4" s="156" t="s">
        <v>2</v>
      </c>
      <c r="D4" s="200" t="s">
        <v>3</v>
      </c>
      <c r="H4" s="83"/>
      <c r="I4" s="83"/>
      <c r="J4" s="83"/>
      <c r="K4" s="83"/>
      <c r="L4" s="83"/>
      <c r="M4" s="83"/>
      <c r="N4" s="83"/>
      <c r="O4" s="83"/>
      <c r="P4" s="83"/>
      <c r="Q4" s="83"/>
      <c r="R4" s="83"/>
      <c r="S4" s="83"/>
      <c r="T4" s="83"/>
      <c r="U4" s="83"/>
      <c r="V4" s="83"/>
    </row>
    <row r="5" spans="2:22" x14ac:dyDescent="0.2">
      <c r="B5" s="161" t="s">
        <v>80</v>
      </c>
      <c r="C5" s="198">
        <v>3362</v>
      </c>
      <c r="D5" s="203">
        <f t="shared" ref="D5:D11" si="0">(C5/C$12)*100</f>
        <v>59.662821650399287</v>
      </c>
      <c r="H5" s="16"/>
      <c r="I5" s="16"/>
      <c r="J5" s="16"/>
      <c r="K5" s="16"/>
      <c r="L5" s="16"/>
      <c r="M5" s="16"/>
      <c r="N5" s="16"/>
      <c r="O5" s="16"/>
      <c r="P5" s="16"/>
      <c r="Q5" s="16"/>
    </row>
    <row r="6" spans="2:22" x14ac:dyDescent="0.2">
      <c r="B6" s="161" t="s">
        <v>81</v>
      </c>
      <c r="C6" s="198">
        <v>242</v>
      </c>
      <c r="D6" s="203">
        <f t="shared" si="0"/>
        <v>4.2945874001774627</v>
      </c>
      <c r="H6" s="16"/>
      <c r="I6" s="16"/>
      <c r="J6" s="16"/>
      <c r="K6" s="16"/>
      <c r="L6" s="16"/>
      <c r="M6" s="16"/>
      <c r="N6" s="16"/>
      <c r="O6" s="16"/>
      <c r="P6" s="16"/>
      <c r="Q6" s="16"/>
    </row>
    <row r="7" spans="2:22" x14ac:dyDescent="0.2">
      <c r="B7" s="161" t="s">
        <v>83</v>
      </c>
      <c r="C7" s="198">
        <v>40</v>
      </c>
      <c r="D7" s="203">
        <f t="shared" si="0"/>
        <v>0.70984915705412599</v>
      </c>
      <c r="H7" s="16"/>
      <c r="I7" s="16"/>
      <c r="J7" s="16"/>
      <c r="K7" s="16"/>
      <c r="L7" s="16"/>
      <c r="M7" s="16"/>
      <c r="N7" s="16"/>
      <c r="O7" s="16"/>
      <c r="P7" s="16"/>
      <c r="Q7" s="16"/>
    </row>
    <row r="8" spans="2:22" x14ac:dyDescent="0.2">
      <c r="B8" s="161" t="s">
        <v>82</v>
      </c>
      <c r="C8" s="198">
        <v>36</v>
      </c>
      <c r="D8" s="203">
        <f t="shared" si="0"/>
        <v>0.63886424134871345</v>
      </c>
      <c r="F8" s="24"/>
      <c r="H8" s="16"/>
      <c r="I8" s="16"/>
      <c r="J8" s="16"/>
      <c r="K8" s="16"/>
      <c r="L8" s="16"/>
      <c r="M8" s="16"/>
      <c r="N8" s="16"/>
      <c r="O8" s="16"/>
      <c r="P8" s="16"/>
      <c r="Q8" s="16"/>
    </row>
    <row r="9" spans="2:22" x14ac:dyDescent="0.2">
      <c r="B9" s="161" t="s">
        <v>84</v>
      </c>
      <c r="C9" s="198">
        <v>27</v>
      </c>
      <c r="D9" s="203">
        <f t="shared" si="0"/>
        <v>0.47914818101153511</v>
      </c>
      <c r="H9" s="16"/>
      <c r="I9" s="16"/>
      <c r="J9" s="16"/>
      <c r="K9" s="16"/>
      <c r="L9" s="16"/>
      <c r="M9" s="16"/>
      <c r="N9" s="16"/>
      <c r="O9" s="16"/>
      <c r="P9" s="16"/>
      <c r="Q9" s="16"/>
    </row>
    <row r="10" spans="2:22" x14ac:dyDescent="0.2">
      <c r="B10" s="214" t="s">
        <v>59</v>
      </c>
      <c r="C10" s="198">
        <v>13</v>
      </c>
      <c r="D10" s="203">
        <f t="shared" si="0"/>
        <v>0.23070097604259093</v>
      </c>
      <c r="H10" s="16"/>
      <c r="I10" s="16"/>
      <c r="J10" s="16"/>
      <c r="K10" s="16"/>
      <c r="L10" s="16"/>
      <c r="M10" s="16"/>
      <c r="N10" s="16"/>
      <c r="O10" s="16"/>
      <c r="P10" s="16"/>
      <c r="Q10" s="16"/>
    </row>
    <row r="11" spans="2:22" x14ac:dyDescent="0.2">
      <c r="B11" s="161" t="s">
        <v>29</v>
      </c>
      <c r="C11" s="198">
        <v>1915</v>
      </c>
      <c r="D11" s="203">
        <f t="shared" si="0"/>
        <v>33.984028393966284</v>
      </c>
      <c r="H11" s="16"/>
      <c r="I11" s="16"/>
      <c r="J11" s="16"/>
      <c r="K11" s="16"/>
      <c r="L11" s="16"/>
      <c r="M11" s="16"/>
      <c r="N11" s="16"/>
      <c r="O11" s="16"/>
      <c r="P11" s="16"/>
      <c r="Q11" s="16"/>
    </row>
    <row r="12" spans="2:22" x14ac:dyDescent="0.2">
      <c r="B12" s="164" t="s">
        <v>6</v>
      </c>
      <c r="C12" s="201">
        <f>SUM(C5:C11)</f>
        <v>5635</v>
      </c>
      <c r="D12" s="204">
        <f>SUM(D5:D11)</f>
        <v>100</v>
      </c>
    </row>
    <row r="13" spans="2:22" ht="18" x14ac:dyDescent="0.2">
      <c r="B13" s="168" t="s">
        <v>153</v>
      </c>
      <c r="C13" s="45"/>
      <c r="D13" s="45"/>
    </row>
    <row r="14" spans="2:22" ht="13.9" customHeight="1" x14ac:dyDescent="0.2">
      <c r="C14" s="28"/>
      <c r="D14" s="28"/>
    </row>
    <row r="15" spans="2:22" x14ac:dyDescent="0.2">
      <c r="B15" s="28"/>
      <c r="C15" s="28"/>
      <c r="D15" s="28"/>
    </row>
    <row r="16" spans="2:22" x14ac:dyDescent="0.2">
      <c r="C16" s="2"/>
    </row>
    <row r="21" spans="2:12" ht="15" x14ac:dyDescent="0.25">
      <c r="B21"/>
      <c r="C21"/>
      <c r="D21"/>
    </row>
    <row r="23" spans="2:12" x14ac:dyDescent="0.2">
      <c r="C23" s="21"/>
    </row>
    <row r="26" spans="2:12" x14ac:dyDescent="0.2">
      <c r="C26" s="21"/>
    </row>
    <row r="28" spans="2:12" x14ac:dyDescent="0.2">
      <c r="C28" s="21"/>
    </row>
    <row r="29" spans="2:12" x14ac:dyDescent="0.2">
      <c r="J29" s="14"/>
    </row>
    <row r="32" spans="2:12" x14ac:dyDescent="0.2">
      <c r="F32" s="14"/>
      <c r="G32" s="13"/>
      <c r="I32" s="13"/>
      <c r="J32" s="13"/>
      <c r="K32" s="13"/>
      <c r="L32" s="13"/>
    </row>
  </sheetData>
  <sortState xmlns:xlrd2="http://schemas.microsoft.com/office/spreadsheetml/2017/richdata2" ref="B5:C10">
    <sortCondition descending="1" ref="C5:C10"/>
  </sortState>
  <mergeCells count="2">
    <mergeCell ref="H3:V4"/>
    <mergeCell ref="B2:D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40">
    <tabColor theme="6"/>
  </sheetPr>
  <dimension ref="B2:V31"/>
  <sheetViews>
    <sheetView showGridLines="0" zoomScaleNormal="100" workbookViewId="0">
      <selection activeCell="B8" sqref="B8"/>
    </sheetView>
  </sheetViews>
  <sheetFormatPr baseColWidth="10" defaultColWidth="11.42578125" defaultRowHeight="14.25" x14ac:dyDescent="0.2"/>
  <cols>
    <col min="1" max="1" width="11.42578125" style="1"/>
    <col min="2" max="2" width="32.140625" style="1" customWidth="1"/>
    <col min="3" max="3" width="29.7109375" style="1" customWidth="1"/>
    <col min="4" max="4" width="21.5703125" style="1" customWidth="1"/>
    <col min="5" max="5" width="11.85546875" style="1" bestFit="1" customWidth="1"/>
    <col min="6" max="16384" width="11.42578125" style="1"/>
  </cols>
  <sheetData>
    <row r="2" spans="2:22" x14ac:dyDescent="0.2">
      <c r="B2" s="66"/>
      <c r="C2" s="66"/>
      <c r="D2" s="66"/>
      <c r="E2" s="4"/>
      <c r="F2" s="5"/>
      <c r="G2" s="5"/>
      <c r="H2" s="5"/>
      <c r="I2" s="5"/>
      <c r="J2" s="5"/>
      <c r="K2" s="5"/>
      <c r="L2" s="5"/>
      <c r="M2" s="4"/>
      <c r="N2" s="4"/>
    </row>
    <row r="3" spans="2:22" ht="42" customHeight="1" x14ac:dyDescent="0.25">
      <c r="B3" s="215" t="s">
        <v>193</v>
      </c>
      <c r="C3" s="215"/>
      <c r="D3" s="215"/>
      <c r="E3" s="29"/>
      <c r="F3" s="3"/>
      <c r="G3" s="3"/>
      <c r="H3" s="83"/>
      <c r="I3" s="83"/>
      <c r="J3" s="83"/>
      <c r="K3" s="83"/>
      <c r="L3" s="83"/>
      <c r="M3" s="83"/>
      <c r="N3" s="83"/>
      <c r="O3" s="83"/>
      <c r="P3" s="83"/>
      <c r="Q3" s="83"/>
      <c r="R3" s="83"/>
      <c r="S3" s="83"/>
      <c r="T3" s="83"/>
      <c r="U3" s="83"/>
      <c r="V3" s="83"/>
    </row>
    <row r="4" spans="2:22" x14ac:dyDescent="0.2">
      <c r="B4" s="215"/>
      <c r="C4" s="215"/>
      <c r="D4" s="215"/>
      <c r="H4" s="83"/>
      <c r="I4" s="83"/>
      <c r="J4" s="83"/>
      <c r="K4" s="83"/>
      <c r="L4" s="83"/>
      <c r="M4" s="83"/>
      <c r="N4" s="83"/>
      <c r="O4" s="83"/>
      <c r="P4" s="83"/>
      <c r="Q4" s="83"/>
      <c r="R4" s="83"/>
      <c r="S4" s="83"/>
      <c r="T4" s="83"/>
      <c r="U4" s="83"/>
      <c r="V4" s="83"/>
    </row>
    <row r="5" spans="2:22" x14ac:dyDescent="0.2">
      <c r="B5" s="155" t="s">
        <v>85</v>
      </c>
      <c r="C5" s="156" t="s">
        <v>2</v>
      </c>
      <c r="D5" s="200" t="s">
        <v>3</v>
      </c>
      <c r="H5" s="83"/>
      <c r="I5" s="83"/>
      <c r="J5" s="83"/>
      <c r="K5" s="83"/>
      <c r="L5" s="83"/>
      <c r="M5" s="83"/>
      <c r="N5" s="83"/>
      <c r="O5" s="83"/>
      <c r="P5" s="83"/>
      <c r="Q5" s="83"/>
      <c r="R5" s="83"/>
      <c r="S5" s="83"/>
      <c r="T5" s="83"/>
      <c r="U5" s="83"/>
      <c r="V5" s="83"/>
    </row>
    <row r="6" spans="2:22" x14ac:dyDescent="0.2">
      <c r="B6" s="161" t="s">
        <v>86</v>
      </c>
      <c r="C6" s="198">
        <v>5241</v>
      </c>
      <c r="D6" s="203">
        <f>(C6/C$12)*100</f>
        <v>88.860630722278742</v>
      </c>
      <c r="H6" s="16"/>
      <c r="I6" s="16"/>
      <c r="J6" s="16"/>
      <c r="K6" s="16"/>
      <c r="L6" s="16"/>
      <c r="M6" s="16"/>
      <c r="N6" s="16"/>
      <c r="O6" s="16"/>
      <c r="P6" s="16"/>
      <c r="Q6" s="16"/>
    </row>
    <row r="7" spans="2:22" x14ac:dyDescent="0.2">
      <c r="B7" s="161" t="s">
        <v>87</v>
      </c>
      <c r="C7" s="198">
        <v>229</v>
      </c>
      <c r="D7" s="203">
        <f t="shared" ref="D7:D11" si="0">(C7/C$12)*100</f>
        <v>3.8826720922346554</v>
      </c>
      <c r="H7" s="16"/>
      <c r="I7" s="16"/>
      <c r="J7" s="16"/>
      <c r="K7" s="16"/>
      <c r="L7" s="16"/>
      <c r="M7" s="16"/>
      <c r="N7" s="16"/>
      <c r="O7" s="16"/>
      <c r="P7" s="16"/>
      <c r="Q7" s="16"/>
    </row>
    <row r="8" spans="2:22" x14ac:dyDescent="0.2">
      <c r="B8" s="161" t="s">
        <v>88</v>
      </c>
      <c r="C8" s="198">
        <v>51</v>
      </c>
      <c r="D8" s="203">
        <f t="shared" si="0"/>
        <v>0.86469989827060023</v>
      </c>
      <c r="H8" s="16"/>
      <c r="I8" s="16"/>
      <c r="J8" s="16"/>
      <c r="K8" s="16"/>
      <c r="L8" s="16"/>
      <c r="M8" s="16"/>
      <c r="N8" s="16"/>
      <c r="O8" s="16"/>
      <c r="P8" s="16"/>
      <c r="Q8" s="16"/>
    </row>
    <row r="9" spans="2:22" x14ac:dyDescent="0.2">
      <c r="B9" s="214" t="s">
        <v>89</v>
      </c>
      <c r="C9" s="198">
        <v>4</v>
      </c>
      <c r="D9" s="203">
        <f t="shared" si="0"/>
        <v>6.7819599864360799E-2</v>
      </c>
      <c r="H9" s="16"/>
      <c r="I9" s="16"/>
      <c r="J9" s="16"/>
      <c r="K9" s="16"/>
      <c r="L9" s="16"/>
      <c r="M9" s="16"/>
      <c r="N9" s="16"/>
      <c r="O9" s="16"/>
      <c r="P9" s="16"/>
      <c r="Q9" s="16"/>
    </row>
    <row r="10" spans="2:22" x14ac:dyDescent="0.2">
      <c r="B10" s="214" t="s">
        <v>59</v>
      </c>
      <c r="C10" s="198">
        <v>0</v>
      </c>
      <c r="D10" s="203">
        <f t="shared" si="0"/>
        <v>0</v>
      </c>
      <c r="H10" s="16"/>
      <c r="I10" s="16"/>
      <c r="J10" s="16"/>
      <c r="K10" s="16"/>
      <c r="L10" s="16"/>
      <c r="M10" s="16"/>
      <c r="N10" s="16"/>
      <c r="O10" s="16"/>
      <c r="P10" s="16"/>
      <c r="Q10" s="16"/>
    </row>
    <row r="11" spans="2:22" x14ac:dyDescent="0.2">
      <c r="B11" s="161" t="s">
        <v>29</v>
      </c>
      <c r="C11" s="198">
        <v>373</v>
      </c>
      <c r="D11" s="203">
        <f t="shared" si="0"/>
        <v>6.3241776873516455</v>
      </c>
      <c r="H11" s="16"/>
      <c r="I11" s="16"/>
      <c r="J11" s="16"/>
      <c r="K11" s="16"/>
      <c r="L11" s="16"/>
      <c r="M11" s="16"/>
      <c r="N11" s="16"/>
      <c r="O11" s="16"/>
      <c r="P11" s="16"/>
      <c r="Q11" s="16"/>
    </row>
    <row r="12" spans="2:22" x14ac:dyDescent="0.2">
      <c r="B12" s="164" t="s">
        <v>6</v>
      </c>
      <c r="C12" s="201">
        <f>SUM(C6:C11)</f>
        <v>5898</v>
      </c>
      <c r="D12" s="204">
        <f>SUM(D6:D11)</f>
        <v>100.00000000000001</v>
      </c>
    </row>
    <row r="13" spans="2:22" ht="32.25" customHeight="1" x14ac:dyDescent="0.2">
      <c r="B13" s="118" t="s">
        <v>155</v>
      </c>
      <c r="C13" s="118"/>
      <c r="D13" s="118"/>
    </row>
    <row r="14" spans="2:22" x14ac:dyDescent="0.2">
      <c r="B14" s="28"/>
      <c r="C14" s="28"/>
      <c r="D14" s="28"/>
    </row>
    <row r="15" spans="2:22" x14ac:dyDescent="0.2">
      <c r="C15" s="2"/>
    </row>
    <row r="17" spans="2:12" x14ac:dyDescent="0.2">
      <c r="D17" s="24"/>
    </row>
    <row r="20" spans="2:12" ht="15" x14ac:dyDescent="0.25">
      <c r="B20"/>
      <c r="C20"/>
      <c r="D20"/>
    </row>
    <row r="30" spans="2:12" x14ac:dyDescent="0.2">
      <c r="J30" s="14"/>
    </row>
    <row r="31" spans="2:12" x14ac:dyDescent="0.2">
      <c r="F31" s="14"/>
      <c r="G31" s="13"/>
      <c r="I31" s="13"/>
      <c r="J31" s="13"/>
      <c r="K31" s="13"/>
      <c r="L31" s="13"/>
    </row>
  </sheetData>
  <mergeCells count="4">
    <mergeCell ref="B2:D2"/>
    <mergeCell ref="H3:V5"/>
    <mergeCell ref="B3:D4"/>
    <mergeCell ref="B13:D13"/>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41">
    <tabColor theme="6"/>
  </sheetPr>
  <dimension ref="A1:M32"/>
  <sheetViews>
    <sheetView showGridLines="0" topLeftCell="A2" zoomScale="97" workbookViewId="0">
      <selection activeCell="E26" sqref="E26"/>
    </sheetView>
  </sheetViews>
  <sheetFormatPr baseColWidth="10" defaultColWidth="11.42578125" defaultRowHeight="14.25" x14ac:dyDescent="0.2"/>
  <cols>
    <col min="1" max="1" width="11.42578125" style="1"/>
    <col min="2" max="2" width="45.42578125" style="1" customWidth="1"/>
    <col min="3" max="3" width="20.7109375" style="1" customWidth="1"/>
    <col min="4" max="4" width="12.7109375" style="1" customWidth="1"/>
    <col min="5" max="5" width="11.85546875" style="1" bestFit="1" customWidth="1"/>
    <col min="6" max="16384" width="11.42578125" style="1"/>
  </cols>
  <sheetData>
    <row r="1" spans="1:13" x14ac:dyDescent="0.2">
      <c r="A1" s="19"/>
      <c r="B1" s="19"/>
      <c r="C1" s="19"/>
      <c r="D1" s="19"/>
      <c r="E1" s="19"/>
    </row>
    <row r="2" spans="1:13" ht="13.9" customHeight="1" x14ac:dyDescent="0.2">
      <c r="A2" s="19"/>
      <c r="B2" s="19"/>
      <c r="C2" s="19"/>
      <c r="D2" s="19"/>
      <c r="E2" s="19"/>
    </row>
    <row r="3" spans="1:13" ht="27.75" customHeight="1" x14ac:dyDescent="0.2">
      <c r="A3" s="19"/>
      <c r="B3" s="49"/>
      <c r="C3" s="19"/>
      <c r="D3" s="19"/>
      <c r="E3" s="19"/>
    </row>
    <row r="4" spans="1:13" ht="53.45" customHeight="1" x14ac:dyDescent="0.25">
      <c r="A4" s="19"/>
      <c r="B4" s="89" t="s">
        <v>194</v>
      </c>
      <c r="C4" s="89"/>
      <c r="D4" s="89"/>
      <c r="E4" s="29"/>
    </row>
    <row r="5" spans="1:13" x14ac:dyDescent="0.2">
      <c r="B5" s="221" t="s">
        <v>90</v>
      </c>
      <c r="C5" s="222" t="s">
        <v>2</v>
      </c>
      <c r="D5" s="222" t="s">
        <v>3</v>
      </c>
    </row>
    <row r="6" spans="1:13" x14ac:dyDescent="0.2">
      <c r="B6" s="216" t="s">
        <v>91</v>
      </c>
      <c r="C6" s="217">
        <v>4837</v>
      </c>
      <c r="D6" s="218">
        <v>85.23</v>
      </c>
    </row>
    <row r="7" spans="1:13" x14ac:dyDescent="0.2">
      <c r="B7" s="216" t="s">
        <v>92</v>
      </c>
      <c r="C7" s="217">
        <v>11</v>
      </c>
      <c r="D7" s="218">
        <v>0.31</v>
      </c>
    </row>
    <row r="8" spans="1:13" x14ac:dyDescent="0.2">
      <c r="B8" s="216" t="s">
        <v>28</v>
      </c>
      <c r="C8" s="217">
        <v>4</v>
      </c>
      <c r="D8" s="218">
        <v>0.2</v>
      </c>
    </row>
    <row r="9" spans="1:13" x14ac:dyDescent="0.2">
      <c r="B9" s="219" t="s">
        <v>93</v>
      </c>
      <c r="C9" s="220">
        <v>783</v>
      </c>
      <c r="D9" s="218">
        <v>14.26</v>
      </c>
    </row>
    <row r="10" spans="1:13" x14ac:dyDescent="0.2">
      <c r="B10" s="223" t="s">
        <v>6</v>
      </c>
      <c r="C10" s="224">
        <v>5635</v>
      </c>
      <c r="D10" s="225">
        <f>SUM(D6:D9)</f>
        <v>100.00000000000001</v>
      </c>
    </row>
    <row r="11" spans="1:13" x14ac:dyDescent="0.2">
      <c r="B11" s="144" t="s">
        <v>155</v>
      </c>
      <c r="C11" s="9"/>
      <c r="D11" s="9"/>
      <c r="E11" s="9"/>
    </row>
    <row r="12" spans="1:13" x14ac:dyDescent="0.2">
      <c r="B12" s="9"/>
      <c r="C12" s="24"/>
      <c r="D12" s="9"/>
      <c r="E12" s="9"/>
      <c r="F12" s="11"/>
      <c r="G12" s="11"/>
      <c r="H12" s="11"/>
      <c r="I12" s="11"/>
      <c r="J12" s="11"/>
      <c r="K12" s="11"/>
      <c r="L12" s="11"/>
      <c r="M12" s="11"/>
    </row>
    <row r="13" spans="1:13" x14ac:dyDescent="0.2">
      <c r="B13" s="9"/>
      <c r="C13" s="9"/>
      <c r="D13" s="9"/>
      <c r="E13" s="9"/>
      <c r="G13" s="11"/>
      <c r="H13" s="11"/>
      <c r="I13" s="11"/>
      <c r="J13" s="11"/>
      <c r="K13" s="11"/>
      <c r="L13" s="11"/>
      <c r="M13" s="11"/>
    </row>
    <row r="14" spans="1:13" x14ac:dyDescent="0.2">
      <c r="B14" s="9"/>
      <c r="C14" s="9"/>
      <c r="D14" s="9"/>
      <c r="E14" s="9"/>
    </row>
    <row r="15" spans="1:13" x14ac:dyDescent="0.2">
      <c r="B15" s="9"/>
      <c r="C15" s="50"/>
      <c r="D15" s="9"/>
      <c r="E15" s="9"/>
      <c r="F15" s="71"/>
      <c r="G15" s="71"/>
      <c r="H15" s="71"/>
      <c r="I15" s="71"/>
      <c r="J15" s="71"/>
      <c r="K15" s="71"/>
    </row>
    <row r="16" spans="1:13" x14ac:dyDescent="0.2">
      <c r="B16" s="9"/>
      <c r="C16" s="9"/>
      <c r="D16" s="9"/>
      <c r="E16" s="9"/>
    </row>
    <row r="19" spans="2:12" x14ac:dyDescent="0.2">
      <c r="C19" s="21"/>
    </row>
    <row r="20" spans="2:12" x14ac:dyDescent="0.2">
      <c r="E20" s="22"/>
      <c r="F20" s="70"/>
      <c r="G20" s="70"/>
      <c r="H20" s="70"/>
      <c r="I20" s="70"/>
      <c r="J20" s="70"/>
      <c r="K20" s="70"/>
      <c r="L20" s="70"/>
    </row>
    <row r="24" spans="2:12" x14ac:dyDescent="0.2">
      <c r="B24" s="84"/>
      <c r="C24" s="84"/>
      <c r="D24" s="84"/>
      <c r="E24" s="22"/>
    </row>
    <row r="25" spans="2:12" ht="13.9" customHeight="1" x14ac:dyDescent="0.2">
      <c r="B25" s="76"/>
      <c r="C25" s="76"/>
      <c r="D25" s="76"/>
    </row>
    <row r="26" spans="2:12" x14ac:dyDescent="0.2">
      <c r="B26" s="76"/>
      <c r="C26" s="76"/>
      <c r="D26" s="76"/>
    </row>
    <row r="27" spans="2:12" x14ac:dyDescent="0.2">
      <c r="C27" s="2"/>
    </row>
    <row r="32" spans="2:12" ht="15" x14ac:dyDescent="0.25">
      <c r="B32"/>
      <c r="C32"/>
      <c r="D32"/>
    </row>
  </sheetData>
  <sortState xmlns:xlrd2="http://schemas.microsoft.com/office/spreadsheetml/2017/richdata2" ref="B6:C8">
    <sortCondition descending="1" ref="C6:C8"/>
  </sortState>
  <mergeCells count="5">
    <mergeCell ref="F20:L20"/>
    <mergeCell ref="B24:D24"/>
    <mergeCell ref="B25:D26"/>
    <mergeCell ref="F15:K15"/>
    <mergeCell ref="B4:D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43">
    <tabColor theme="6"/>
  </sheetPr>
  <dimension ref="A1:M25"/>
  <sheetViews>
    <sheetView showGridLines="0" workbookViewId="0">
      <selection activeCell="D19" sqref="D19:D20"/>
    </sheetView>
  </sheetViews>
  <sheetFormatPr baseColWidth="10" defaultColWidth="11.42578125" defaultRowHeight="14.25" x14ac:dyDescent="0.2"/>
  <cols>
    <col min="1" max="1" width="11.42578125" style="1"/>
    <col min="2" max="2" width="28.85546875" style="1" customWidth="1"/>
    <col min="3" max="3" width="28.140625" style="1" customWidth="1"/>
    <col min="4" max="4" width="25.28515625" style="1" customWidth="1"/>
    <col min="5" max="5" width="11.85546875" style="1" bestFit="1" customWidth="1"/>
    <col min="6" max="16384" width="11.42578125" style="1"/>
  </cols>
  <sheetData>
    <row r="1" spans="1:5" x14ac:dyDescent="0.2">
      <c r="A1" s="85"/>
      <c r="B1" s="85"/>
      <c r="C1" s="85"/>
      <c r="D1" s="85"/>
      <c r="E1" s="85"/>
    </row>
    <row r="3" spans="1:5" ht="13.9" customHeight="1" x14ac:dyDescent="0.2">
      <c r="B3" s="209" t="s">
        <v>219</v>
      </c>
      <c r="C3" s="209"/>
      <c r="D3" s="209"/>
      <c r="E3" s="51"/>
    </row>
    <row r="4" spans="1:5" x14ac:dyDescent="0.2">
      <c r="B4" s="209"/>
      <c r="C4" s="209"/>
      <c r="D4" s="209"/>
      <c r="E4" s="51"/>
    </row>
    <row r="5" spans="1:5" x14ac:dyDescent="0.2">
      <c r="B5" s="209"/>
      <c r="C5" s="209"/>
      <c r="D5" s="209"/>
      <c r="E5" s="51"/>
    </row>
    <row r="6" spans="1:5" x14ac:dyDescent="0.2">
      <c r="B6" s="209"/>
      <c r="C6" s="209"/>
      <c r="D6" s="209"/>
      <c r="E6" s="51"/>
    </row>
    <row r="7" spans="1:5" x14ac:dyDescent="0.2">
      <c r="B7" s="155" t="s">
        <v>94</v>
      </c>
      <c r="C7" s="156" t="s">
        <v>2</v>
      </c>
      <c r="D7" s="156" t="s">
        <v>3</v>
      </c>
    </row>
    <row r="8" spans="1:5" x14ac:dyDescent="0.2">
      <c r="B8" s="226" t="s">
        <v>95</v>
      </c>
      <c r="C8" s="227">
        <v>5297</v>
      </c>
      <c r="D8" s="228">
        <v>92.789999999999992</v>
      </c>
    </row>
    <row r="9" spans="1:5" x14ac:dyDescent="0.2">
      <c r="B9" s="226" t="s">
        <v>96</v>
      </c>
      <c r="C9" s="227">
        <v>39</v>
      </c>
      <c r="D9" s="228">
        <v>0.67</v>
      </c>
    </row>
    <row r="10" spans="1:5" x14ac:dyDescent="0.2">
      <c r="B10" s="226" t="s">
        <v>59</v>
      </c>
      <c r="C10" s="227">
        <v>12</v>
      </c>
      <c r="D10" s="228">
        <v>0.18</v>
      </c>
    </row>
    <row r="11" spans="1:5" x14ac:dyDescent="0.2">
      <c r="B11" s="226" t="s">
        <v>29</v>
      </c>
      <c r="C11" s="227">
        <v>287</v>
      </c>
      <c r="D11" s="228">
        <v>6.36</v>
      </c>
    </row>
    <row r="12" spans="1:5" x14ac:dyDescent="0.2">
      <c r="B12" s="164" t="s">
        <v>6</v>
      </c>
      <c r="C12" s="152">
        <f>SUM(C8:C11)</f>
        <v>5635</v>
      </c>
      <c r="D12" s="194">
        <f>SUM(D8:D11)</f>
        <v>100</v>
      </c>
    </row>
    <row r="13" spans="1:5" ht="29.25" customHeight="1" x14ac:dyDescent="0.2">
      <c r="B13" s="118" t="s">
        <v>155</v>
      </c>
      <c r="C13" s="118"/>
      <c r="D13" s="118"/>
    </row>
    <row r="14" spans="1:5" x14ac:dyDescent="0.2">
      <c r="B14" s="28"/>
      <c r="C14" s="28"/>
      <c r="D14" s="28"/>
    </row>
    <row r="15" spans="1:5" x14ac:dyDescent="0.2">
      <c r="C15" s="2"/>
    </row>
    <row r="16" spans="1:5" x14ac:dyDescent="0.2">
      <c r="C16" s="24"/>
    </row>
    <row r="17" spans="2:13" x14ac:dyDescent="0.2">
      <c r="F17" s="11"/>
      <c r="G17" s="11"/>
      <c r="H17" s="11"/>
      <c r="I17" s="11"/>
      <c r="J17" s="11"/>
      <c r="K17" s="11"/>
      <c r="L17" s="11"/>
      <c r="M17" s="11"/>
    </row>
    <row r="18" spans="2:13" x14ac:dyDescent="0.2">
      <c r="G18" s="11"/>
      <c r="H18" s="11"/>
      <c r="I18" s="11"/>
      <c r="J18" s="11"/>
      <c r="K18" s="11"/>
      <c r="L18" s="11"/>
      <c r="M18" s="11"/>
    </row>
    <row r="20" spans="2:13" ht="15" x14ac:dyDescent="0.25">
      <c r="B20"/>
      <c r="C20"/>
      <c r="D20"/>
      <c r="F20" s="71"/>
      <c r="G20" s="71"/>
      <c r="H20" s="71"/>
      <c r="I20" s="71"/>
      <c r="J20" s="71"/>
      <c r="K20" s="71"/>
    </row>
    <row r="25" spans="2:13" x14ac:dyDescent="0.2">
      <c r="F25" s="70"/>
      <c r="G25" s="70"/>
      <c r="H25" s="70"/>
      <c r="I25" s="70"/>
      <c r="J25" s="70"/>
      <c r="K25" s="70"/>
      <c r="L25" s="70"/>
    </row>
  </sheetData>
  <sortState xmlns:xlrd2="http://schemas.microsoft.com/office/spreadsheetml/2017/richdata2" ref="B8:C10">
    <sortCondition descending="1" ref="C8:C10"/>
  </sortState>
  <mergeCells count="5">
    <mergeCell ref="F25:L25"/>
    <mergeCell ref="A1:E1"/>
    <mergeCell ref="B13:D13"/>
    <mergeCell ref="F20:K20"/>
    <mergeCell ref="B3:D6"/>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2">
    <tabColor theme="6"/>
  </sheetPr>
  <dimension ref="B1:P37"/>
  <sheetViews>
    <sheetView showGridLines="0" workbookViewId="0">
      <selection activeCell="D28" sqref="D28"/>
    </sheetView>
  </sheetViews>
  <sheetFormatPr baseColWidth="10" defaultColWidth="11.42578125" defaultRowHeight="14.25" x14ac:dyDescent="0.2"/>
  <cols>
    <col min="1" max="1" width="11.42578125" style="1"/>
    <col min="2" max="2" width="21.42578125" style="1" customWidth="1"/>
    <col min="3" max="3" width="37" style="1" customWidth="1"/>
    <col min="4" max="4" width="30.42578125" style="1" customWidth="1"/>
    <col min="5" max="5" width="12.7109375" style="1" customWidth="1"/>
    <col min="6" max="6" width="11.85546875" style="1" bestFit="1" customWidth="1"/>
    <col min="7" max="16384" width="11.42578125" style="1"/>
  </cols>
  <sheetData>
    <row r="1" spans="2:16" ht="13.9" customHeight="1" x14ac:dyDescent="0.2">
      <c r="B1" s="9"/>
      <c r="C1" s="9"/>
      <c r="D1" s="9"/>
      <c r="E1" s="9"/>
      <c r="F1" s="23"/>
      <c r="G1" s="75"/>
      <c r="H1" s="75"/>
      <c r="I1" s="75"/>
      <c r="J1" s="75"/>
      <c r="K1" s="75"/>
      <c r="L1" s="75"/>
      <c r="M1" s="75"/>
      <c r="N1" s="3"/>
      <c r="O1" s="3"/>
      <c r="P1" s="3"/>
    </row>
    <row r="2" spans="2:16" ht="4.9000000000000004" customHeight="1" x14ac:dyDescent="0.2">
      <c r="B2" s="9"/>
      <c r="C2" s="9"/>
      <c r="D2" s="9"/>
      <c r="E2" s="9"/>
      <c r="F2" s="23"/>
    </row>
    <row r="3" spans="2:16" x14ac:dyDescent="0.2">
      <c r="B3" s="89" t="s">
        <v>195</v>
      </c>
      <c r="C3" s="89"/>
      <c r="D3" s="89"/>
      <c r="E3" s="9"/>
    </row>
    <row r="4" spans="2:16" ht="51.6" customHeight="1" x14ac:dyDescent="0.2">
      <c r="B4" s="89"/>
      <c r="C4" s="89"/>
      <c r="D4" s="89"/>
      <c r="E4" s="9"/>
    </row>
    <row r="5" spans="2:16" x14ac:dyDescent="0.2">
      <c r="B5" s="155" t="s">
        <v>97</v>
      </c>
      <c r="C5" s="156" t="s">
        <v>2</v>
      </c>
      <c r="D5" s="156" t="s">
        <v>3</v>
      </c>
    </row>
    <row r="6" spans="2:16" x14ac:dyDescent="0.2">
      <c r="B6" s="161" t="s">
        <v>91</v>
      </c>
      <c r="C6" s="198">
        <v>4400</v>
      </c>
      <c r="D6" s="229">
        <f>(C6/C$10)*100</f>
        <v>78.08340727595386</v>
      </c>
    </row>
    <row r="7" spans="2:16" x14ac:dyDescent="0.2">
      <c r="B7" s="161" t="s">
        <v>92</v>
      </c>
      <c r="C7" s="198">
        <v>7</v>
      </c>
      <c r="D7" s="229">
        <f>(C7/C$10)*100</f>
        <v>0.12422360248447205</v>
      </c>
    </row>
    <row r="8" spans="2:16" x14ac:dyDescent="0.2">
      <c r="B8" s="161" t="s">
        <v>28</v>
      </c>
      <c r="C8" s="198">
        <v>2</v>
      </c>
      <c r="D8" s="229">
        <f>(C8/C$10)*100</f>
        <v>3.5492457852706299E-2</v>
      </c>
    </row>
    <row r="9" spans="2:16" x14ac:dyDescent="0.2">
      <c r="B9" s="157" t="s">
        <v>93</v>
      </c>
      <c r="C9" s="207">
        <v>1226</v>
      </c>
      <c r="D9" s="229">
        <f t="shared" ref="D9" si="0">(C9/C$10)*100</f>
        <v>21.756876663708962</v>
      </c>
    </row>
    <row r="10" spans="2:16" x14ac:dyDescent="0.2">
      <c r="B10" s="164" t="s">
        <v>6</v>
      </c>
      <c r="C10" s="208">
        <f>SUM(C6:C9)</f>
        <v>5635</v>
      </c>
      <c r="D10" s="194">
        <f>SUM(D6:D9)</f>
        <v>100.00000000000001</v>
      </c>
    </row>
    <row r="11" spans="2:16" ht="31.5" customHeight="1" x14ac:dyDescent="0.2">
      <c r="B11" s="118" t="s">
        <v>155</v>
      </c>
      <c r="C11" s="118"/>
      <c r="D11" s="118"/>
    </row>
    <row r="12" spans="2:16" x14ac:dyDescent="0.2">
      <c r="B12" s="28"/>
      <c r="C12" s="28"/>
      <c r="D12" s="28"/>
    </row>
    <row r="15" spans="2:16" x14ac:dyDescent="0.2">
      <c r="E15" s="24"/>
    </row>
    <row r="18" spans="3:14" x14ac:dyDescent="0.2">
      <c r="H18" s="11"/>
    </row>
    <row r="24" spans="3:14" x14ac:dyDescent="0.2">
      <c r="C24" s="84"/>
      <c r="D24" s="84"/>
      <c r="E24" s="84"/>
    </row>
    <row r="25" spans="3:14" ht="13.9" customHeight="1" x14ac:dyDescent="0.2">
      <c r="C25" s="76"/>
      <c r="D25" s="76"/>
      <c r="E25" s="76"/>
    </row>
    <row r="26" spans="3:14" x14ac:dyDescent="0.2">
      <c r="C26" s="76"/>
      <c r="D26" s="76"/>
      <c r="E26" s="76"/>
    </row>
    <row r="27" spans="3:14" x14ac:dyDescent="0.2">
      <c r="D27" s="2"/>
    </row>
    <row r="29" spans="3:14" x14ac:dyDescent="0.2">
      <c r="G29" s="11"/>
      <c r="H29" s="11"/>
      <c r="I29" s="11"/>
      <c r="J29" s="11"/>
      <c r="K29" s="11"/>
      <c r="L29" s="11"/>
      <c r="M29" s="11"/>
      <c r="N29" s="11"/>
    </row>
    <row r="30" spans="3:14" x14ac:dyDescent="0.2">
      <c r="H30" s="11"/>
      <c r="I30" s="11"/>
      <c r="J30" s="11"/>
      <c r="K30" s="11"/>
      <c r="L30" s="11"/>
      <c r="M30" s="11"/>
      <c r="N30" s="11"/>
    </row>
    <row r="32" spans="3:14" ht="15" x14ac:dyDescent="0.25">
      <c r="C32"/>
      <c r="D32"/>
      <c r="E32"/>
      <c r="G32" s="71"/>
      <c r="H32" s="71"/>
      <c r="I32" s="71"/>
      <c r="J32" s="71"/>
      <c r="K32" s="71"/>
      <c r="L32" s="71"/>
    </row>
    <row r="33" spans="4:13" x14ac:dyDescent="0.2">
      <c r="D33" s="21"/>
    </row>
    <row r="35" spans="4:13" x14ac:dyDescent="0.2">
      <c r="D35" s="21"/>
    </row>
    <row r="37" spans="4:13" x14ac:dyDescent="0.2">
      <c r="D37" s="21"/>
      <c r="G37" s="70"/>
      <c r="H37" s="70"/>
      <c r="I37" s="70"/>
      <c r="J37" s="70"/>
      <c r="K37" s="70"/>
      <c r="L37" s="70"/>
      <c r="M37" s="70"/>
    </row>
  </sheetData>
  <sortState xmlns:xlrd2="http://schemas.microsoft.com/office/spreadsheetml/2017/richdata2" ref="B6:C8">
    <sortCondition descending="1" ref="C6:C8"/>
  </sortState>
  <mergeCells count="7">
    <mergeCell ref="G37:M37"/>
    <mergeCell ref="G1:M1"/>
    <mergeCell ref="C24:E24"/>
    <mergeCell ref="C25:E26"/>
    <mergeCell ref="G32:L32"/>
    <mergeCell ref="B3:D4"/>
    <mergeCell ref="B11:D11"/>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45">
    <tabColor rgb="FFFFC000"/>
  </sheetPr>
  <dimension ref="B2:U26"/>
  <sheetViews>
    <sheetView showGridLines="0" zoomScaleNormal="100" workbookViewId="0">
      <selection activeCell="J13" sqref="J13"/>
    </sheetView>
  </sheetViews>
  <sheetFormatPr baseColWidth="10" defaultColWidth="11.42578125" defaultRowHeight="14.25" x14ac:dyDescent="0.2"/>
  <cols>
    <col min="1" max="1" width="11.42578125" style="1"/>
    <col min="2" max="2" width="37" style="1" customWidth="1"/>
    <col min="3" max="3" width="20.7109375" style="1" customWidth="1"/>
    <col min="4" max="4" width="12.7109375" style="1" customWidth="1"/>
    <col min="5" max="5" width="11.85546875" style="1" bestFit="1" customWidth="1"/>
    <col min="6" max="16384" width="11.42578125" style="1"/>
  </cols>
  <sheetData>
    <row r="2" spans="2:21" x14ac:dyDescent="0.2">
      <c r="B2" s="66"/>
      <c r="C2" s="66"/>
      <c r="D2" s="66"/>
      <c r="E2" s="4"/>
      <c r="F2" s="5"/>
      <c r="G2" s="5"/>
      <c r="H2" s="5"/>
      <c r="I2" s="5"/>
      <c r="J2" s="5"/>
      <c r="K2" s="5"/>
      <c r="L2" s="4"/>
      <c r="M2" s="4"/>
    </row>
    <row r="3" spans="2:21" ht="37.15" customHeight="1" x14ac:dyDescent="0.2">
      <c r="B3" s="215" t="s">
        <v>196</v>
      </c>
      <c r="C3" s="215"/>
      <c r="D3" s="215"/>
      <c r="E3" s="215"/>
      <c r="F3" s="215"/>
      <c r="G3" s="83"/>
      <c r="H3" s="83"/>
      <c r="I3" s="83"/>
      <c r="J3" s="83"/>
      <c r="K3" s="83"/>
      <c r="L3" s="83"/>
      <c r="M3" s="83"/>
      <c r="N3" s="83"/>
      <c r="O3" s="83"/>
      <c r="P3" s="83"/>
      <c r="Q3" s="83"/>
      <c r="R3" s="83"/>
      <c r="S3" s="83"/>
      <c r="T3" s="83"/>
      <c r="U3" s="83"/>
    </row>
    <row r="4" spans="2:21" ht="13.9" customHeight="1" x14ac:dyDescent="0.2">
      <c r="B4" s="215"/>
      <c r="C4" s="215"/>
      <c r="D4" s="215"/>
      <c r="E4" s="215"/>
      <c r="F4" s="215"/>
      <c r="G4" s="83"/>
      <c r="H4" s="83"/>
      <c r="I4" s="83"/>
      <c r="J4" s="83"/>
      <c r="K4" s="83"/>
      <c r="L4" s="83"/>
      <c r="M4" s="83"/>
      <c r="N4" s="83"/>
      <c r="O4" s="83"/>
      <c r="P4" s="83"/>
      <c r="Q4" s="83"/>
      <c r="R4" s="83"/>
      <c r="S4" s="83"/>
      <c r="T4" s="83"/>
      <c r="U4" s="83"/>
    </row>
    <row r="5" spans="2:21" x14ac:dyDescent="0.2">
      <c r="B5" s="172" t="s">
        <v>0</v>
      </c>
      <c r="C5" s="234" t="s">
        <v>1</v>
      </c>
      <c r="D5" s="234"/>
      <c r="E5" s="234" t="s">
        <v>152</v>
      </c>
      <c r="F5" s="234"/>
    </row>
    <row r="6" spans="2:21" x14ac:dyDescent="0.2">
      <c r="B6" s="174"/>
      <c r="C6" s="175" t="s">
        <v>2</v>
      </c>
      <c r="D6" s="175" t="s">
        <v>3</v>
      </c>
      <c r="E6" s="175" t="s">
        <v>2</v>
      </c>
      <c r="F6" s="175" t="s">
        <v>3</v>
      </c>
    </row>
    <row r="7" spans="2:21" x14ac:dyDescent="0.2">
      <c r="B7" s="161" t="s">
        <v>98</v>
      </c>
      <c r="C7" s="198">
        <v>2944</v>
      </c>
      <c r="D7" s="203">
        <f>+C7/5931*100</f>
        <v>49.637497892429607</v>
      </c>
      <c r="E7" s="198">
        <v>2700</v>
      </c>
      <c r="F7" s="203">
        <f>+E7/5635*100</f>
        <v>47.914818101153507</v>
      </c>
    </row>
    <row r="8" spans="2:21" x14ac:dyDescent="0.2">
      <c r="B8" s="161" t="s">
        <v>99</v>
      </c>
      <c r="C8" s="198">
        <v>2380</v>
      </c>
      <c r="D8" s="203">
        <f t="shared" ref="D8:D14" si="0">+C8/5931*100</f>
        <v>40.128140279885351</v>
      </c>
      <c r="E8" s="198">
        <v>2388</v>
      </c>
      <c r="F8" s="203">
        <f t="shared" ref="F8:F14" si="1">+E8/5635*100</f>
        <v>42.377994676131323</v>
      </c>
    </row>
    <row r="9" spans="2:21" x14ac:dyDescent="0.2">
      <c r="B9" s="161" t="s">
        <v>100</v>
      </c>
      <c r="C9" s="198">
        <v>551</v>
      </c>
      <c r="D9" s="203">
        <f t="shared" si="0"/>
        <v>9.2901702916877422</v>
      </c>
      <c r="E9" s="198">
        <v>506</v>
      </c>
      <c r="F9" s="203">
        <f t="shared" si="1"/>
        <v>8.9795918367346932</v>
      </c>
    </row>
    <row r="10" spans="2:21" x14ac:dyDescent="0.2">
      <c r="B10" s="161" t="s">
        <v>101</v>
      </c>
      <c r="C10" s="198">
        <v>81</v>
      </c>
      <c r="D10" s="203">
        <f t="shared" si="0"/>
        <v>1.3657056145675266</v>
      </c>
      <c r="E10" s="198">
        <v>78</v>
      </c>
      <c r="F10" s="203">
        <f t="shared" si="1"/>
        <v>1.3842058562555457</v>
      </c>
    </row>
    <row r="11" spans="2:21" x14ac:dyDescent="0.2">
      <c r="B11" s="161" t="s">
        <v>102</v>
      </c>
      <c r="C11" s="198">
        <v>52</v>
      </c>
      <c r="D11" s="203">
        <f t="shared" si="0"/>
        <v>0.87674928342606639</v>
      </c>
      <c r="E11" s="198">
        <v>51</v>
      </c>
      <c r="F11" s="203">
        <f t="shared" si="1"/>
        <v>0.9050576752440106</v>
      </c>
    </row>
    <row r="12" spans="2:21" x14ac:dyDescent="0.2">
      <c r="B12" s="161" t="s">
        <v>103</v>
      </c>
      <c r="C12" s="198">
        <v>51</v>
      </c>
      <c r="D12" s="203">
        <f t="shared" si="0"/>
        <v>0.85988872028325747</v>
      </c>
      <c r="E12" s="198">
        <v>45</v>
      </c>
      <c r="F12" s="203">
        <f t="shared" si="1"/>
        <v>0.79858030168589167</v>
      </c>
    </row>
    <row r="13" spans="2:21" x14ac:dyDescent="0.2">
      <c r="B13" s="161" t="s">
        <v>104</v>
      </c>
      <c r="C13" s="198">
        <v>26</v>
      </c>
      <c r="D13" s="203">
        <f t="shared" si="0"/>
        <v>0.4383746417130332</v>
      </c>
      <c r="E13" s="198">
        <v>20</v>
      </c>
      <c r="F13" s="203">
        <f t="shared" si="1"/>
        <v>0.35492457852706299</v>
      </c>
    </row>
    <row r="14" spans="2:21" x14ac:dyDescent="0.2">
      <c r="B14" s="235" t="s">
        <v>59</v>
      </c>
      <c r="C14" s="236">
        <v>41</v>
      </c>
      <c r="D14" s="237">
        <f t="shared" si="0"/>
        <v>0.69128308885516776</v>
      </c>
      <c r="E14" s="236">
        <v>45</v>
      </c>
      <c r="F14" s="237">
        <f t="shared" si="1"/>
        <v>0.79858030168589167</v>
      </c>
    </row>
    <row r="15" spans="2:21" ht="15" x14ac:dyDescent="0.25">
      <c r="B15" s="230"/>
      <c r="C15" s="231"/>
      <c r="D15" s="232"/>
      <c r="E15" s="231"/>
      <c r="F15" s="233"/>
    </row>
    <row r="16" spans="2:21" ht="21" customHeight="1" x14ac:dyDescent="0.2">
      <c r="B16" s="118" t="s">
        <v>158</v>
      </c>
      <c r="C16" s="118"/>
      <c r="D16" s="118"/>
    </row>
    <row r="26" spans="6:11" x14ac:dyDescent="0.2">
      <c r="F26" s="14"/>
      <c r="G26" s="14"/>
      <c r="H26" s="13"/>
      <c r="I26" s="13"/>
      <c r="J26" s="13"/>
      <c r="K26" s="13"/>
    </row>
  </sheetData>
  <mergeCells count="7">
    <mergeCell ref="B16:D16"/>
    <mergeCell ref="B2:D2"/>
    <mergeCell ref="G3:U4"/>
    <mergeCell ref="B5:B6"/>
    <mergeCell ref="C5:D5"/>
    <mergeCell ref="E5:F5"/>
    <mergeCell ref="B3:F4"/>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8">
    <tabColor rgb="FFFFC000"/>
  </sheetPr>
  <dimension ref="B2:V32"/>
  <sheetViews>
    <sheetView showGridLines="0" zoomScaleNormal="100" workbookViewId="0">
      <selection activeCell="F5" sqref="F5"/>
    </sheetView>
  </sheetViews>
  <sheetFormatPr baseColWidth="10" defaultColWidth="11.42578125" defaultRowHeight="14.25" x14ac:dyDescent="0.2"/>
  <cols>
    <col min="1" max="1" width="11.42578125" style="1"/>
    <col min="2" max="2" width="37" style="1" customWidth="1"/>
    <col min="3" max="3" width="25.7109375" style="1" customWidth="1"/>
    <col min="4" max="4" width="19.140625" style="1" customWidth="1"/>
    <col min="5" max="5" width="11.85546875" style="1" bestFit="1" customWidth="1"/>
    <col min="6" max="16384" width="11.42578125" style="1"/>
  </cols>
  <sheetData>
    <row r="2" spans="2:22" x14ac:dyDescent="0.2">
      <c r="B2" s="66"/>
      <c r="C2" s="66"/>
      <c r="D2" s="66"/>
      <c r="E2" s="4"/>
      <c r="F2" s="5"/>
      <c r="G2" s="5"/>
      <c r="H2" s="5"/>
      <c r="I2" s="5"/>
      <c r="J2" s="5"/>
      <c r="K2" s="5"/>
      <c r="L2" s="5"/>
      <c r="M2" s="4"/>
      <c r="N2" s="4"/>
    </row>
    <row r="3" spans="2:22" ht="47.45" customHeight="1" x14ac:dyDescent="0.25">
      <c r="B3" s="215" t="s">
        <v>197</v>
      </c>
      <c r="C3" s="215"/>
      <c r="D3" s="215"/>
      <c r="E3" s="29"/>
      <c r="F3" s="3"/>
      <c r="G3" s="3"/>
      <c r="H3" s="83"/>
      <c r="I3" s="83"/>
      <c r="J3" s="83"/>
      <c r="K3" s="83"/>
      <c r="L3" s="83"/>
      <c r="M3" s="83"/>
      <c r="N3" s="83"/>
      <c r="O3" s="83"/>
      <c r="P3" s="83"/>
      <c r="Q3" s="83"/>
      <c r="R3" s="83"/>
      <c r="S3" s="83"/>
      <c r="T3" s="83"/>
      <c r="U3" s="83"/>
      <c r="V3" s="83"/>
    </row>
    <row r="4" spans="2:22" x14ac:dyDescent="0.2">
      <c r="B4" s="155" t="s">
        <v>105</v>
      </c>
      <c r="C4" s="156" t="s">
        <v>43</v>
      </c>
      <c r="D4" s="200" t="s">
        <v>3</v>
      </c>
      <c r="H4" s="83"/>
      <c r="I4" s="83"/>
      <c r="J4" s="83"/>
      <c r="K4" s="83"/>
      <c r="L4" s="83"/>
      <c r="M4" s="83"/>
      <c r="N4" s="83"/>
      <c r="O4" s="83"/>
      <c r="P4" s="83"/>
      <c r="Q4" s="83"/>
      <c r="R4" s="83"/>
      <c r="S4" s="83"/>
      <c r="T4" s="83"/>
      <c r="U4" s="83"/>
      <c r="V4" s="83"/>
    </row>
    <row r="5" spans="2:22" x14ac:dyDescent="0.2">
      <c r="B5" s="161" t="s">
        <v>99</v>
      </c>
      <c r="C5" s="238">
        <v>3936729.28</v>
      </c>
      <c r="D5" s="239">
        <f t="shared" ref="D5:D12" si="0">(C5/C$13)*100</f>
        <v>73.6698559374572</v>
      </c>
      <c r="H5" s="16"/>
      <c r="I5" s="16"/>
      <c r="J5" s="16"/>
      <c r="K5" s="16"/>
      <c r="L5" s="16"/>
      <c r="M5" s="16"/>
      <c r="N5" s="16"/>
      <c r="O5" s="16"/>
      <c r="P5" s="16"/>
      <c r="Q5" s="16"/>
    </row>
    <row r="6" spans="2:22" x14ac:dyDescent="0.2">
      <c r="B6" s="161" t="s">
        <v>98</v>
      </c>
      <c r="C6" s="238">
        <v>476431.03</v>
      </c>
      <c r="D6" s="239">
        <f t="shared" si="0"/>
        <v>8.9156766563928809</v>
      </c>
      <c r="H6" s="16"/>
      <c r="I6" s="16"/>
      <c r="J6" s="16"/>
      <c r="K6" s="16"/>
      <c r="L6" s="16"/>
      <c r="M6" s="16"/>
      <c r="N6" s="16"/>
      <c r="O6" s="16"/>
      <c r="P6" s="16"/>
      <c r="Q6" s="16"/>
    </row>
    <row r="7" spans="2:22" x14ac:dyDescent="0.2">
      <c r="B7" s="161" t="s">
        <v>100</v>
      </c>
      <c r="C7" s="238">
        <v>366818.37</v>
      </c>
      <c r="D7" s="239">
        <f t="shared" si="0"/>
        <v>6.8644436919759118</v>
      </c>
      <c r="G7" s="24"/>
      <c r="H7" s="16"/>
      <c r="I7" s="16"/>
      <c r="J7" s="16"/>
      <c r="K7" s="16"/>
      <c r="L7" s="16"/>
      <c r="M7" s="16"/>
      <c r="N7" s="16"/>
      <c r="O7" s="16"/>
      <c r="P7" s="16"/>
      <c r="Q7" s="16"/>
    </row>
    <row r="8" spans="2:22" x14ac:dyDescent="0.2">
      <c r="B8" s="161" t="s">
        <v>102</v>
      </c>
      <c r="C8" s="238">
        <v>205236.22</v>
      </c>
      <c r="D8" s="239">
        <f t="shared" si="0"/>
        <v>3.8406813588533764</v>
      </c>
      <c r="G8" s="24"/>
      <c r="H8" s="16"/>
      <c r="I8" s="16"/>
      <c r="J8" s="16"/>
      <c r="K8" s="16"/>
      <c r="L8" s="16"/>
      <c r="M8" s="16"/>
      <c r="N8" s="16"/>
      <c r="O8" s="16"/>
      <c r="P8" s="16"/>
      <c r="Q8" s="16"/>
    </row>
    <row r="9" spans="2:22" x14ac:dyDescent="0.2">
      <c r="B9" s="161" t="s">
        <v>103</v>
      </c>
      <c r="C9" s="238">
        <v>199878.69</v>
      </c>
      <c r="D9" s="239">
        <f t="shared" si="0"/>
        <v>3.7404233946378116</v>
      </c>
      <c r="H9" s="16"/>
      <c r="I9" s="16"/>
      <c r="J9" s="16"/>
      <c r="K9" s="16"/>
      <c r="L9" s="16"/>
      <c r="M9" s="16"/>
      <c r="N9" s="16"/>
      <c r="O9" s="16"/>
      <c r="P9" s="16"/>
      <c r="Q9" s="16"/>
    </row>
    <row r="10" spans="2:22" x14ac:dyDescent="0.2">
      <c r="B10" s="161" t="s">
        <v>59</v>
      </c>
      <c r="C10" s="238">
        <v>90419.05</v>
      </c>
      <c r="D10" s="239">
        <f t="shared" si="0"/>
        <v>1.6920539650371234</v>
      </c>
      <c r="H10" s="16"/>
      <c r="I10" s="16"/>
      <c r="J10" s="16"/>
      <c r="K10" s="16"/>
      <c r="L10" s="16"/>
      <c r="M10" s="16"/>
      <c r="N10" s="16"/>
      <c r="O10" s="16"/>
      <c r="P10" s="16"/>
      <c r="Q10" s="16"/>
    </row>
    <row r="11" spans="2:22" x14ac:dyDescent="0.2">
      <c r="B11" s="161" t="s">
        <v>104</v>
      </c>
      <c r="C11" s="238">
        <v>42562.74</v>
      </c>
      <c r="D11" s="239">
        <f t="shared" si="0"/>
        <v>0.79649645710549011</v>
      </c>
      <c r="H11" s="16"/>
      <c r="I11" s="16"/>
      <c r="J11" s="16"/>
      <c r="K11" s="16"/>
      <c r="L11" s="16"/>
      <c r="M11" s="16"/>
      <c r="N11" s="16"/>
      <c r="O11" s="16"/>
      <c r="P11" s="16"/>
      <c r="Q11" s="16"/>
    </row>
    <row r="12" spans="2:22" ht="14.45" customHeight="1" x14ac:dyDescent="0.2">
      <c r="B12" s="161" t="s">
        <v>101</v>
      </c>
      <c r="C12" s="238">
        <v>25669.67</v>
      </c>
      <c r="D12" s="239">
        <f t="shared" si="0"/>
        <v>0.4803685385402135</v>
      </c>
    </row>
    <row r="13" spans="2:22" x14ac:dyDescent="0.2">
      <c r="B13" s="164" t="s">
        <v>6</v>
      </c>
      <c r="C13" s="201">
        <f>SUM(C5:C12)</f>
        <v>5343745.05</v>
      </c>
      <c r="D13" s="211">
        <f>SUM(D5:D12)</f>
        <v>100</v>
      </c>
    </row>
    <row r="14" spans="2:22" ht="13.9" customHeight="1" x14ac:dyDescent="0.2">
      <c r="B14" s="118" t="s">
        <v>155</v>
      </c>
      <c r="C14" s="118"/>
      <c r="D14" s="118"/>
    </row>
    <row r="15" spans="2:22" x14ac:dyDescent="0.2">
      <c r="B15" s="36"/>
      <c r="C15" s="36"/>
      <c r="D15" s="36"/>
    </row>
    <row r="16" spans="2:22" x14ac:dyDescent="0.2">
      <c r="C16" s="2"/>
    </row>
    <row r="17" spans="2:12" ht="15" x14ac:dyDescent="0.25">
      <c r="B17" s="26"/>
      <c r="C17"/>
    </row>
    <row r="18" spans="2:12" ht="15" x14ac:dyDescent="0.25">
      <c r="B18" s="26"/>
      <c r="C18"/>
    </row>
    <row r="19" spans="2:12" ht="15" x14ac:dyDescent="0.2">
      <c r="B19" s="26"/>
      <c r="C19" s="27"/>
    </row>
    <row r="20" spans="2:12" ht="15" x14ac:dyDescent="0.2">
      <c r="B20" s="26"/>
      <c r="C20" s="27"/>
    </row>
    <row r="21" spans="2:12" ht="15" x14ac:dyDescent="0.25">
      <c r="B21" s="26"/>
      <c r="C21" s="27"/>
      <c r="D21"/>
    </row>
    <row r="22" spans="2:12" ht="15" x14ac:dyDescent="0.2">
      <c r="B22" s="26"/>
      <c r="C22" s="27"/>
    </row>
    <row r="23" spans="2:12" ht="15" x14ac:dyDescent="0.2">
      <c r="B23" s="26"/>
      <c r="C23" s="27"/>
      <c r="D23" s="21"/>
    </row>
    <row r="24" spans="2:12" ht="15" x14ac:dyDescent="0.2">
      <c r="B24" s="26"/>
      <c r="C24" s="27"/>
      <c r="D24" s="21"/>
    </row>
    <row r="25" spans="2:12" ht="15" x14ac:dyDescent="0.2">
      <c r="B25" s="26"/>
      <c r="C25" s="27"/>
      <c r="D25" s="21"/>
    </row>
    <row r="26" spans="2:12" ht="15" x14ac:dyDescent="0.2">
      <c r="B26" s="26"/>
      <c r="C26" s="27"/>
      <c r="D26" s="21"/>
    </row>
    <row r="27" spans="2:12" ht="15" x14ac:dyDescent="0.25">
      <c r="B27" s="26"/>
      <c r="C27" s="20"/>
      <c r="D27" s="21"/>
    </row>
    <row r="28" spans="2:12" ht="15" x14ac:dyDescent="0.25">
      <c r="B28" s="26"/>
      <c r="C28"/>
      <c r="D28" s="21"/>
    </row>
    <row r="29" spans="2:12" x14ac:dyDescent="0.2">
      <c r="C29" s="21"/>
      <c r="D29" s="21"/>
      <c r="I29" s="14"/>
    </row>
    <row r="30" spans="2:12" x14ac:dyDescent="0.2">
      <c r="D30" s="21"/>
    </row>
    <row r="32" spans="2:12" x14ac:dyDescent="0.2">
      <c r="F32" s="14"/>
      <c r="G32" s="13"/>
      <c r="I32" s="13"/>
      <c r="J32" s="13"/>
      <c r="K32" s="13"/>
      <c r="L32" s="13"/>
    </row>
  </sheetData>
  <sortState xmlns:xlrd2="http://schemas.microsoft.com/office/spreadsheetml/2017/richdata2" ref="B5:C12">
    <sortCondition descending="1" ref="C5:C12"/>
  </sortState>
  <mergeCells count="4">
    <mergeCell ref="B2:D2"/>
    <mergeCell ref="H3:V4"/>
    <mergeCell ref="B3:D3"/>
    <mergeCell ref="B14:D14"/>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B1:U59"/>
  <sheetViews>
    <sheetView showGridLines="0" zoomScale="90" zoomScaleNormal="90" workbookViewId="0">
      <selection activeCell="I26" sqref="I26"/>
    </sheetView>
  </sheetViews>
  <sheetFormatPr baseColWidth="10" defaultColWidth="11.42578125" defaultRowHeight="14.25" x14ac:dyDescent="0.2"/>
  <cols>
    <col min="1" max="1" width="11.42578125" style="1"/>
    <col min="2" max="2" width="33" style="1" customWidth="1"/>
    <col min="3" max="3" width="11.5703125" style="1" customWidth="1"/>
    <col min="4" max="4" width="12.7109375" style="1" bestFit="1" customWidth="1"/>
    <col min="5" max="5" width="14.85546875" style="1" customWidth="1"/>
    <col min="6" max="6" width="13.42578125" style="1" bestFit="1" customWidth="1"/>
    <col min="7" max="7" width="11.5703125" style="1" bestFit="1" customWidth="1"/>
    <col min="8" max="8" width="13" style="1" customWidth="1"/>
    <col min="9" max="9" width="11.85546875" style="1" bestFit="1" customWidth="1"/>
    <col min="10" max="16384" width="11.42578125" style="1"/>
  </cols>
  <sheetData>
    <row r="1" spans="2:21" ht="14.45" customHeight="1" x14ac:dyDescent="0.2"/>
    <row r="2" spans="2:21" ht="14.45" customHeight="1" x14ac:dyDescent="0.2"/>
    <row r="3" spans="2:21" ht="13.9" customHeight="1" x14ac:dyDescent="0.2">
      <c r="K3" s="78"/>
      <c r="L3" s="78"/>
      <c r="M3" s="78"/>
      <c r="N3" s="78"/>
      <c r="O3" s="78"/>
      <c r="P3" s="78"/>
      <c r="Q3" s="78"/>
      <c r="R3" s="78"/>
      <c r="S3" s="78"/>
      <c r="T3" s="78"/>
      <c r="U3" s="78"/>
    </row>
    <row r="4" spans="2:21" ht="27.75" customHeight="1" x14ac:dyDescent="0.25">
      <c r="B4" s="215" t="s">
        <v>198</v>
      </c>
      <c r="C4" s="215"/>
      <c r="D4" s="215"/>
      <c r="E4" s="215"/>
      <c r="F4" s="215"/>
      <c r="G4" s="215"/>
      <c r="H4" s="29"/>
      <c r="J4" s="3"/>
      <c r="K4" s="3"/>
      <c r="L4" s="3"/>
      <c r="M4" s="3"/>
      <c r="N4" s="3"/>
      <c r="O4" s="3"/>
      <c r="P4" s="3"/>
    </row>
    <row r="5" spans="2:21" x14ac:dyDescent="0.2">
      <c r="B5" s="215"/>
      <c r="C5" s="215"/>
      <c r="D5" s="215"/>
      <c r="E5" s="215"/>
      <c r="F5" s="215"/>
      <c r="G5" s="215"/>
    </row>
    <row r="6" spans="2:21" x14ac:dyDescent="0.2">
      <c r="B6" s="172" t="s">
        <v>105</v>
      </c>
      <c r="C6" s="172" t="s">
        <v>42</v>
      </c>
      <c r="D6" s="172"/>
      <c r="E6" s="172"/>
      <c r="F6" s="172"/>
      <c r="G6" s="172"/>
    </row>
    <row r="7" spans="2:21" x14ac:dyDescent="0.2">
      <c r="B7" s="174"/>
      <c r="C7" s="175" t="s">
        <v>10</v>
      </c>
      <c r="D7" s="175" t="s">
        <v>11</v>
      </c>
      <c r="E7" s="176" t="s">
        <v>12</v>
      </c>
      <c r="F7" s="176" t="s">
        <v>15</v>
      </c>
      <c r="G7" s="175" t="s">
        <v>6</v>
      </c>
    </row>
    <row r="8" spans="2:21" x14ac:dyDescent="0.2">
      <c r="B8" s="240" t="s">
        <v>98</v>
      </c>
      <c r="C8" s="171">
        <v>5</v>
      </c>
      <c r="D8" s="171">
        <v>447</v>
      </c>
      <c r="E8" s="171">
        <v>2233</v>
      </c>
      <c r="F8" s="170">
        <v>15</v>
      </c>
      <c r="G8" s="158">
        <v>2700</v>
      </c>
    </row>
    <row r="9" spans="2:21" x14ac:dyDescent="0.2">
      <c r="B9" s="240" t="s">
        <v>99</v>
      </c>
      <c r="C9" s="170">
        <v>78</v>
      </c>
      <c r="D9" s="170">
        <v>840</v>
      </c>
      <c r="E9" s="170">
        <v>1393</v>
      </c>
      <c r="F9" s="170">
        <v>77</v>
      </c>
      <c r="G9" s="158">
        <v>2388</v>
      </c>
    </row>
    <row r="10" spans="2:21" x14ac:dyDescent="0.2">
      <c r="B10" s="240" t="s">
        <v>100</v>
      </c>
      <c r="C10" s="170">
        <v>3</v>
      </c>
      <c r="D10" s="170">
        <v>160</v>
      </c>
      <c r="E10" s="170">
        <v>337</v>
      </c>
      <c r="F10" s="170">
        <v>6</v>
      </c>
      <c r="G10" s="158">
        <v>506</v>
      </c>
    </row>
    <row r="11" spans="2:21" x14ac:dyDescent="0.2">
      <c r="B11" s="240" t="s">
        <v>101</v>
      </c>
      <c r="C11" s="170">
        <v>0</v>
      </c>
      <c r="D11" s="170">
        <v>11</v>
      </c>
      <c r="E11" s="170">
        <v>66</v>
      </c>
      <c r="F11" s="170">
        <v>1</v>
      </c>
      <c r="G11" s="158">
        <v>78</v>
      </c>
    </row>
    <row r="12" spans="2:21" x14ac:dyDescent="0.2">
      <c r="B12" s="240" t="s">
        <v>102</v>
      </c>
      <c r="C12" s="170"/>
      <c r="D12" s="170">
        <v>31</v>
      </c>
      <c r="E12" s="170">
        <v>19</v>
      </c>
      <c r="F12" s="170">
        <v>1</v>
      </c>
      <c r="G12" s="158">
        <v>51</v>
      </c>
    </row>
    <row r="13" spans="2:21" x14ac:dyDescent="0.2">
      <c r="B13" s="240" t="s">
        <v>103</v>
      </c>
      <c r="C13" s="170">
        <v>0</v>
      </c>
      <c r="D13" s="170">
        <v>33</v>
      </c>
      <c r="E13" s="170">
        <v>11</v>
      </c>
      <c r="F13" s="170">
        <v>1</v>
      </c>
      <c r="G13" s="158">
        <v>45</v>
      </c>
    </row>
    <row r="14" spans="2:21" x14ac:dyDescent="0.2">
      <c r="B14" s="240" t="s">
        <v>59</v>
      </c>
      <c r="C14" s="170">
        <v>1</v>
      </c>
      <c r="D14" s="170">
        <v>21</v>
      </c>
      <c r="E14" s="170">
        <v>23</v>
      </c>
      <c r="F14" s="170">
        <v>0</v>
      </c>
      <c r="G14" s="158">
        <v>45</v>
      </c>
    </row>
    <row r="15" spans="2:21" x14ac:dyDescent="0.2">
      <c r="B15" s="240" t="s">
        <v>104</v>
      </c>
      <c r="C15" s="170">
        <v>0</v>
      </c>
      <c r="D15" s="170">
        <v>5</v>
      </c>
      <c r="E15" s="170">
        <v>15</v>
      </c>
      <c r="F15" s="170">
        <v>0</v>
      </c>
      <c r="G15" s="158">
        <v>20</v>
      </c>
    </row>
    <row r="16" spans="2:21" ht="15" x14ac:dyDescent="0.25">
      <c r="B16" s="164" t="s">
        <v>33</v>
      </c>
      <c r="C16" s="152">
        <f t="shared" ref="C16:G16" si="0">+SUM(C8:C15)</f>
        <v>87</v>
      </c>
      <c r="D16" s="152">
        <f>SUM(D8:D15)</f>
        <v>1548</v>
      </c>
      <c r="E16" s="152">
        <f>SUM(E8:E15)</f>
        <v>4097</v>
      </c>
      <c r="F16" s="152">
        <f t="shared" si="0"/>
        <v>101</v>
      </c>
      <c r="G16" s="152">
        <f t="shared" si="0"/>
        <v>5833</v>
      </c>
      <c r="H16"/>
    </row>
    <row r="17" spans="2:10" ht="22.15" customHeight="1" x14ac:dyDescent="0.2">
      <c r="B17" s="118" t="s">
        <v>154</v>
      </c>
      <c r="C17" s="118"/>
      <c r="D17" s="118"/>
      <c r="E17" s="118"/>
      <c r="F17" s="118"/>
      <c r="G17" s="118"/>
    </row>
    <row r="18" spans="2:10" x14ac:dyDescent="0.2">
      <c r="E18" s="13"/>
    </row>
    <row r="19" spans="2:10" ht="13.9" customHeight="1" x14ac:dyDescent="0.2">
      <c r="C19" s="28"/>
      <c r="D19" s="28"/>
      <c r="E19" s="28"/>
      <c r="F19" s="28"/>
      <c r="G19" s="28"/>
    </row>
    <row r="20" spans="2:10" x14ac:dyDescent="0.2">
      <c r="B20" s="28"/>
      <c r="C20" s="28"/>
      <c r="D20" s="28"/>
      <c r="E20" s="28"/>
      <c r="F20" s="28"/>
      <c r="G20" s="28"/>
    </row>
    <row r="26" spans="2:10" ht="15" x14ac:dyDescent="0.25">
      <c r="B26"/>
      <c r="C26"/>
      <c r="D26"/>
      <c r="E26"/>
      <c r="F26"/>
    </row>
    <row r="27" spans="2:10" ht="15" x14ac:dyDescent="0.25">
      <c r="B27"/>
      <c r="C27"/>
      <c r="D27"/>
      <c r="E27"/>
      <c r="F27"/>
    </row>
    <row r="28" spans="2:10" ht="15" x14ac:dyDescent="0.25">
      <c r="B28"/>
      <c r="C28"/>
      <c r="D28"/>
      <c r="E28"/>
      <c r="F28"/>
    </row>
    <row r="29" spans="2:10" ht="15" x14ac:dyDescent="0.25">
      <c r="B29"/>
      <c r="C29"/>
      <c r="D29"/>
      <c r="E29"/>
      <c r="F29"/>
    </row>
    <row r="30" spans="2:10" ht="15" x14ac:dyDescent="0.25">
      <c r="B30"/>
      <c r="C30"/>
      <c r="D30"/>
      <c r="E30"/>
      <c r="F30"/>
    </row>
    <row r="31" spans="2:10" ht="15" x14ac:dyDescent="0.25">
      <c r="B31"/>
      <c r="C31"/>
      <c r="D31"/>
      <c r="E31"/>
      <c r="F31"/>
    </row>
    <row r="32" spans="2:10" x14ac:dyDescent="0.2">
      <c r="J32" s="11"/>
    </row>
    <row r="35" spans="8:8" x14ac:dyDescent="0.2">
      <c r="H35" s="8"/>
    </row>
    <row r="36" spans="8:8" x14ac:dyDescent="0.2">
      <c r="H36" s="8"/>
    </row>
    <row r="37" spans="8:8" x14ac:dyDescent="0.2">
      <c r="H37" s="8"/>
    </row>
    <row r="38" spans="8:8" x14ac:dyDescent="0.2">
      <c r="H38" s="8"/>
    </row>
    <row r="39" spans="8:8" x14ac:dyDescent="0.2">
      <c r="H39" s="8"/>
    </row>
    <row r="40" spans="8:8" x14ac:dyDescent="0.2">
      <c r="H40" s="8"/>
    </row>
    <row r="41" spans="8:8" x14ac:dyDescent="0.2">
      <c r="H41" s="8"/>
    </row>
    <row r="54" spans="9:10" x14ac:dyDescent="0.2">
      <c r="J54" s="21"/>
    </row>
    <row r="55" spans="9:10" x14ac:dyDescent="0.2">
      <c r="J55" s="21"/>
    </row>
    <row r="57" spans="9:10" x14ac:dyDescent="0.2">
      <c r="J57" s="21"/>
    </row>
    <row r="59" spans="9:10" x14ac:dyDescent="0.2">
      <c r="I59" s="21"/>
      <c r="J59" s="21"/>
    </row>
  </sheetData>
  <sortState xmlns:xlrd2="http://schemas.microsoft.com/office/spreadsheetml/2017/richdata2" ref="B8:G15">
    <sortCondition descending="1" ref="G8:G15"/>
  </sortState>
  <mergeCells count="5">
    <mergeCell ref="K3:U3"/>
    <mergeCell ref="B6:B7"/>
    <mergeCell ref="C6:G6"/>
    <mergeCell ref="B17:G17"/>
    <mergeCell ref="B4:G5"/>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49">
    <tabColor rgb="FFFFC000"/>
  </sheetPr>
  <dimension ref="B2:S33"/>
  <sheetViews>
    <sheetView showGridLines="0" zoomScale="90" zoomScaleNormal="90" workbookViewId="0">
      <selection activeCell="B9" sqref="B9"/>
    </sheetView>
  </sheetViews>
  <sheetFormatPr baseColWidth="10" defaultColWidth="11.42578125" defaultRowHeight="14.25" x14ac:dyDescent="0.2"/>
  <cols>
    <col min="1" max="1" width="11.42578125" style="1"/>
    <col min="2" max="2" width="30.42578125" style="1" customWidth="1"/>
    <col min="3" max="3" width="18.28515625" style="1" customWidth="1"/>
    <col min="4" max="4" width="14.7109375" style="1" customWidth="1"/>
    <col min="5" max="5" width="18.140625" style="1" customWidth="1"/>
    <col min="6" max="16384" width="11.42578125" style="1"/>
  </cols>
  <sheetData>
    <row r="2" spans="2:19" ht="14.45" customHeight="1" x14ac:dyDescent="0.2">
      <c r="B2" s="86"/>
      <c r="C2" s="86"/>
      <c r="D2" s="86"/>
      <c r="E2" s="4"/>
      <c r="F2" s="5"/>
      <c r="G2" s="5"/>
      <c r="H2" s="83"/>
      <c r="I2" s="83"/>
      <c r="J2" s="83"/>
      <c r="K2" s="83"/>
      <c r="L2" s="83"/>
      <c r="M2" s="83"/>
      <c r="N2" s="83"/>
      <c r="O2" s="83"/>
      <c r="P2" s="83"/>
      <c r="Q2" s="83"/>
      <c r="R2" s="83"/>
      <c r="S2" s="83"/>
    </row>
    <row r="3" spans="2:19" ht="55.9" customHeight="1" x14ac:dyDescent="0.25">
      <c r="B3" s="215" t="s">
        <v>199</v>
      </c>
      <c r="C3" s="215"/>
      <c r="D3" s="215"/>
      <c r="E3" s="215"/>
      <c r="F3" s="3"/>
      <c r="G3" s="52"/>
      <c r="H3" s="83"/>
      <c r="I3" s="83"/>
      <c r="J3" s="83"/>
      <c r="K3" s="83"/>
      <c r="L3" s="83"/>
      <c r="M3" s="83"/>
      <c r="N3" s="83"/>
      <c r="O3" s="83"/>
      <c r="P3" s="83"/>
      <c r="Q3" s="83"/>
      <c r="R3" s="83"/>
      <c r="S3" s="83"/>
    </row>
    <row r="4" spans="2:19" ht="15" x14ac:dyDescent="0.25">
      <c r="B4" s="155" t="s">
        <v>30</v>
      </c>
      <c r="C4" s="156" t="s">
        <v>106</v>
      </c>
      <c r="D4" s="156" t="s">
        <v>107</v>
      </c>
      <c r="E4" s="156" t="s">
        <v>108</v>
      </c>
      <c r="G4" s="52"/>
      <c r="H4" s="52"/>
      <c r="I4" s="52"/>
      <c r="J4" s="52"/>
      <c r="K4" s="52"/>
      <c r="L4" s="52"/>
      <c r="M4" s="52"/>
      <c r="N4" s="52"/>
      <c r="O4" s="52"/>
      <c r="P4" s="52"/>
      <c r="Q4" s="52"/>
      <c r="R4" s="52"/>
      <c r="S4" s="52"/>
    </row>
    <row r="5" spans="2:19" x14ac:dyDescent="0.2">
      <c r="B5" s="161" t="s">
        <v>36</v>
      </c>
      <c r="C5" s="198">
        <v>14816</v>
      </c>
      <c r="D5" s="242">
        <v>158</v>
      </c>
      <c r="E5" s="242">
        <f t="shared" ref="E5:E12" si="0">+C5+D5</f>
        <v>14974</v>
      </c>
      <c r="G5" s="16"/>
      <c r="H5" s="16"/>
      <c r="I5" s="16"/>
      <c r="J5" s="16"/>
      <c r="K5" s="16"/>
      <c r="L5" s="16"/>
      <c r="M5" s="16"/>
      <c r="N5" s="16"/>
    </row>
    <row r="6" spans="2:19" x14ac:dyDescent="0.2">
      <c r="B6" s="161" t="s">
        <v>34</v>
      </c>
      <c r="C6" s="198">
        <v>10180.5</v>
      </c>
      <c r="D6" s="242">
        <v>1026</v>
      </c>
      <c r="E6" s="242">
        <f t="shared" si="0"/>
        <v>11206.5</v>
      </c>
      <c r="G6" s="16"/>
      <c r="H6" s="16"/>
      <c r="I6" s="16"/>
      <c r="J6" s="16"/>
      <c r="K6" s="16"/>
      <c r="L6" s="16"/>
      <c r="M6" s="16"/>
      <c r="N6" s="16"/>
    </row>
    <row r="7" spans="2:19" x14ac:dyDescent="0.2">
      <c r="B7" s="161" t="s">
        <v>35</v>
      </c>
      <c r="C7" s="198">
        <v>5150</v>
      </c>
      <c r="D7" s="242">
        <v>558</v>
      </c>
      <c r="E7" s="242">
        <f t="shared" si="0"/>
        <v>5708</v>
      </c>
      <c r="G7" s="16"/>
      <c r="H7" s="16"/>
      <c r="I7" s="16"/>
      <c r="J7" s="16"/>
      <c r="K7" s="16"/>
      <c r="L7" s="16"/>
      <c r="M7" s="16"/>
      <c r="N7" s="16"/>
    </row>
    <row r="8" spans="2:19" x14ac:dyDescent="0.2">
      <c r="B8" s="161" t="s">
        <v>41</v>
      </c>
      <c r="C8" s="198">
        <v>2530.5</v>
      </c>
      <c r="D8" s="242">
        <v>127</v>
      </c>
      <c r="E8" s="242">
        <f t="shared" si="0"/>
        <v>2657.5</v>
      </c>
      <c r="G8" s="16"/>
      <c r="H8" s="16"/>
      <c r="I8" s="16"/>
      <c r="J8" s="16"/>
      <c r="K8" s="16"/>
      <c r="L8" s="16"/>
      <c r="M8" s="16"/>
      <c r="N8" s="16"/>
    </row>
    <row r="9" spans="2:19" x14ac:dyDescent="0.2">
      <c r="B9" s="161" t="s">
        <v>37</v>
      </c>
      <c r="C9" s="198">
        <v>1777</v>
      </c>
      <c r="D9" s="242">
        <v>424</v>
      </c>
      <c r="E9" s="242">
        <f t="shared" si="0"/>
        <v>2201</v>
      </c>
      <c r="G9" s="16"/>
      <c r="H9" s="16"/>
      <c r="I9" s="16"/>
      <c r="J9" s="16"/>
      <c r="K9" s="16"/>
      <c r="L9" s="16"/>
      <c r="M9" s="16"/>
      <c r="N9" s="16"/>
    </row>
    <row r="10" spans="2:19" x14ac:dyDescent="0.2">
      <c r="B10" s="161" t="s">
        <v>39</v>
      </c>
      <c r="C10" s="198">
        <v>1887</v>
      </c>
      <c r="D10" s="242">
        <v>139</v>
      </c>
      <c r="E10" s="242">
        <f t="shared" si="0"/>
        <v>2026</v>
      </c>
      <c r="G10" s="16"/>
      <c r="H10" s="16"/>
      <c r="I10" s="16"/>
      <c r="J10" s="16"/>
      <c r="K10" s="16"/>
      <c r="L10" s="16"/>
      <c r="M10" s="16"/>
      <c r="N10" s="16"/>
    </row>
    <row r="11" spans="2:19" x14ac:dyDescent="0.2">
      <c r="B11" s="161" t="s">
        <v>38</v>
      </c>
      <c r="C11" s="198">
        <v>1367</v>
      </c>
      <c r="D11" s="242">
        <v>284</v>
      </c>
      <c r="E11" s="242">
        <f t="shared" si="0"/>
        <v>1651</v>
      </c>
      <c r="G11" s="16"/>
      <c r="H11" s="16"/>
      <c r="I11" s="16"/>
      <c r="J11" s="16"/>
      <c r="K11" s="16"/>
      <c r="L11" s="16"/>
      <c r="M11" s="16"/>
      <c r="N11" s="16"/>
    </row>
    <row r="12" spans="2:19" ht="14.45" customHeight="1" x14ac:dyDescent="0.2">
      <c r="B12" s="161" t="s">
        <v>40</v>
      </c>
      <c r="C12" s="198">
        <v>189</v>
      </c>
      <c r="D12" s="242">
        <v>131</v>
      </c>
      <c r="E12" s="242">
        <f t="shared" si="0"/>
        <v>320</v>
      </c>
    </row>
    <row r="13" spans="2:19" x14ac:dyDescent="0.2">
      <c r="B13" s="164" t="s">
        <v>6</v>
      </c>
      <c r="C13" s="201">
        <f>SUM(C5:C12)</f>
        <v>37897</v>
      </c>
      <c r="D13" s="243">
        <f>SUM(D5:D12)</f>
        <v>2847</v>
      </c>
      <c r="E13" s="243">
        <f t="shared" ref="E13" si="1">+C13+D13</f>
        <v>40744</v>
      </c>
    </row>
    <row r="14" spans="2:19" ht="13.15" customHeight="1" x14ac:dyDescent="0.2">
      <c r="B14" s="118" t="s">
        <v>155</v>
      </c>
      <c r="C14" s="118"/>
      <c r="D14" s="118"/>
      <c r="E14" s="118"/>
    </row>
    <row r="15" spans="2:19" ht="13.9" customHeight="1" x14ac:dyDescent="0.2">
      <c r="C15" s="28"/>
      <c r="D15" s="28"/>
    </row>
    <row r="16" spans="2:19" x14ac:dyDescent="0.2">
      <c r="B16" s="28"/>
      <c r="C16" s="28"/>
      <c r="D16" s="28"/>
      <c r="E16" s="24"/>
    </row>
    <row r="17" spans="2:8" ht="15" x14ac:dyDescent="0.25">
      <c r="B17"/>
      <c r="C17"/>
      <c r="D17"/>
      <c r="E17"/>
    </row>
    <row r="18" spans="2:8" ht="15" x14ac:dyDescent="0.25">
      <c r="B18"/>
      <c r="C18"/>
      <c r="D18"/>
      <c r="E18"/>
    </row>
    <row r="19" spans="2:8" ht="15" x14ac:dyDescent="0.25">
      <c r="B19"/>
      <c r="C19"/>
      <c r="D19"/>
      <c r="E19"/>
    </row>
    <row r="20" spans="2:8" ht="15" x14ac:dyDescent="0.25">
      <c r="B20"/>
      <c r="C20"/>
      <c r="D20"/>
      <c r="E20"/>
    </row>
    <row r="30" spans="2:8" x14ac:dyDescent="0.2">
      <c r="H30" s="14"/>
    </row>
    <row r="33" spans="6:9" x14ac:dyDescent="0.2">
      <c r="F33" s="14"/>
      <c r="G33" s="13"/>
      <c r="H33" s="13"/>
      <c r="I33" s="13"/>
    </row>
  </sheetData>
  <sortState xmlns:xlrd2="http://schemas.microsoft.com/office/spreadsheetml/2017/richdata2" ref="B4:E12">
    <sortCondition descending="1" ref="E4:E12"/>
  </sortState>
  <mergeCells count="4">
    <mergeCell ref="B2:D2"/>
    <mergeCell ref="B3:E3"/>
    <mergeCell ref="H2:S3"/>
    <mergeCell ref="B14:E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5" tint="-0.249977111117893"/>
  </sheetPr>
  <dimension ref="B1:R30"/>
  <sheetViews>
    <sheetView showGridLines="0" zoomScale="120" zoomScaleNormal="120" workbookViewId="0">
      <selection activeCell="B15" sqref="B15:F15"/>
    </sheetView>
  </sheetViews>
  <sheetFormatPr baseColWidth="10" defaultColWidth="11.42578125" defaultRowHeight="14.25" customHeight="1" x14ac:dyDescent="0.2"/>
  <cols>
    <col min="1" max="1" width="6.5703125" style="1" customWidth="1"/>
    <col min="2" max="2" width="23" style="1" customWidth="1"/>
    <col min="3" max="3" width="20.7109375" style="1" customWidth="1"/>
    <col min="4" max="4" width="12.7109375" style="1" customWidth="1"/>
    <col min="5" max="5" width="11.85546875" style="1" bestFit="1" customWidth="1"/>
    <col min="6" max="6" width="15.85546875" style="1" customWidth="1"/>
    <col min="7" max="7" width="19.7109375" style="1" customWidth="1"/>
    <col min="8" max="8" width="11.85546875" style="1" customWidth="1"/>
    <col min="9" max="16384" width="11.42578125" style="1"/>
  </cols>
  <sheetData>
    <row r="1" spans="2:18" ht="5.45" customHeight="1" x14ac:dyDescent="0.2"/>
    <row r="2" spans="2:18" ht="13.9" customHeight="1" x14ac:dyDescent="0.2">
      <c r="B2" s="67"/>
      <c r="C2" s="68"/>
      <c r="D2" s="68"/>
      <c r="E2" s="68"/>
      <c r="F2" s="68"/>
      <c r="G2" s="68"/>
      <c r="I2" s="72"/>
      <c r="J2" s="72"/>
      <c r="K2" s="72"/>
      <c r="L2" s="72"/>
      <c r="M2" s="72"/>
      <c r="N2" s="72"/>
      <c r="O2" s="72"/>
      <c r="P2" s="72"/>
      <c r="Q2" s="3"/>
      <c r="R2" s="3"/>
    </row>
    <row r="3" spans="2:18" ht="14.25" customHeight="1" x14ac:dyDescent="0.2">
      <c r="D3" s="35"/>
    </row>
    <row r="4" spans="2:18" ht="21.75" customHeight="1" x14ac:dyDescent="0.2">
      <c r="B4" s="88" t="s">
        <v>215</v>
      </c>
      <c r="C4" s="88"/>
      <c r="D4" s="88"/>
      <c r="E4" s="88"/>
      <c r="F4" s="88"/>
      <c r="G4" s="88"/>
      <c r="H4" s="9"/>
    </row>
    <row r="5" spans="2:18" x14ac:dyDescent="0.2">
      <c r="B5" s="88"/>
      <c r="C5" s="88"/>
      <c r="D5" s="88"/>
      <c r="E5" s="88"/>
      <c r="F5" s="88"/>
      <c r="G5" s="88"/>
      <c r="H5" s="9"/>
    </row>
    <row r="6" spans="2:18" x14ac:dyDescent="0.2">
      <c r="B6" s="108" t="s">
        <v>7</v>
      </c>
      <c r="C6" s="109" t="s">
        <v>1</v>
      </c>
      <c r="D6" s="109"/>
      <c r="E6" s="109" t="s">
        <v>152</v>
      </c>
      <c r="F6" s="109"/>
      <c r="G6" s="91" t="s">
        <v>8</v>
      </c>
      <c r="H6" s="9"/>
    </row>
    <row r="7" spans="2:18" x14ac:dyDescent="0.2">
      <c r="B7" s="110"/>
      <c r="C7" s="93" t="s">
        <v>174</v>
      </c>
      <c r="D7" s="93" t="s">
        <v>3</v>
      </c>
      <c r="E7" s="93" t="s">
        <v>111</v>
      </c>
      <c r="F7" s="93" t="s">
        <v>3</v>
      </c>
      <c r="G7" s="94" t="s">
        <v>9</v>
      </c>
      <c r="H7" s="9"/>
    </row>
    <row r="8" spans="2:18" x14ac:dyDescent="0.2">
      <c r="B8" s="6" t="s">
        <v>10</v>
      </c>
      <c r="C8" s="40">
        <v>95</v>
      </c>
      <c r="D8" s="111">
        <v>1.3858497447118891E-2</v>
      </c>
      <c r="E8" s="32">
        <v>87</v>
      </c>
      <c r="F8" s="111">
        <v>1.1399999999999999E-2</v>
      </c>
      <c r="G8" s="112">
        <f t="shared" ref="G8:G14" si="0">((E8-C8)/C8)*100</f>
        <v>-8.4210526315789469</v>
      </c>
      <c r="H8" s="9"/>
      <c r="I8" s="11"/>
    </row>
    <row r="9" spans="2:18" x14ac:dyDescent="0.2">
      <c r="B9" s="99" t="s">
        <v>11</v>
      </c>
      <c r="C9" s="113">
        <v>1385</v>
      </c>
      <c r="D9" s="111">
        <v>0.20204230488694383</v>
      </c>
      <c r="E9" s="114">
        <v>1490</v>
      </c>
      <c r="F9" s="111">
        <v>0.1956</v>
      </c>
      <c r="G9" s="112">
        <f t="shared" si="0"/>
        <v>7.5812274368231041</v>
      </c>
      <c r="H9" s="9"/>
    </row>
    <row r="10" spans="2:18" ht="14.25" customHeight="1" x14ac:dyDescent="0.2">
      <c r="B10" s="99" t="s">
        <v>12</v>
      </c>
      <c r="C10" s="113">
        <v>4218</v>
      </c>
      <c r="D10" s="111">
        <v>0.61531728665207874</v>
      </c>
      <c r="E10" s="114">
        <v>3958</v>
      </c>
      <c r="F10" s="111">
        <v>0.51950000000000007</v>
      </c>
      <c r="G10" s="112">
        <f t="shared" si="0"/>
        <v>-6.1640587956377431</v>
      </c>
    </row>
    <row r="11" spans="2:18" x14ac:dyDescent="0.2">
      <c r="B11" s="99" t="s">
        <v>13</v>
      </c>
      <c r="C11" s="113">
        <v>107</v>
      </c>
      <c r="D11" s="111">
        <v>1.5609044493070752E-2</v>
      </c>
      <c r="E11" s="32">
        <v>234</v>
      </c>
      <c r="F11" s="111">
        <v>3.0699999999999998E-2</v>
      </c>
      <c r="G11" s="112">
        <f t="shared" si="0"/>
        <v>118.69158878504673</v>
      </c>
    </row>
    <row r="12" spans="2:18" x14ac:dyDescent="0.2">
      <c r="B12" s="99" t="s">
        <v>14</v>
      </c>
      <c r="C12" s="113">
        <v>35</v>
      </c>
      <c r="D12" s="111">
        <v>5.1057622173595919E-3</v>
      </c>
      <c r="E12" s="32">
        <v>15</v>
      </c>
      <c r="F12" s="111">
        <v>2E-3</v>
      </c>
      <c r="G12" s="112">
        <f t="shared" si="0"/>
        <v>-57.142857142857139</v>
      </c>
    </row>
    <row r="13" spans="2:18" ht="14.25" customHeight="1" x14ac:dyDescent="0.2">
      <c r="B13" s="99" t="s">
        <v>15</v>
      </c>
      <c r="C13" s="113">
        <v>1015</v>
      </c>
      <c r="D13" s="111">
        <v>0.14806710430342815</v>
      </c>
      <c r="E13" s="114">
        <v>1835</v>
      </c>
      <c r="F13" s="111">
        <v>0.24079999999999999</v>
      </c>
      <c r="G13" s="112">
        <f t="shared" si="0"/>
        <v>80.78817733990148</v>
      </c>
    </row>
    <row r="14" spans="2:18" ht="14.25" customHeight="1" x14ac:dyDescent="0.2">
      <c r="B14" s="101" t="s">
        <v>6</v>
      </c>
      <c r="C14" s="115">
        <v>6855</v>
      </c>
      <c r="D14" s="116">
        <v>100</v>
      </c>
      <c r="E14" s="115">
        <f>SUM(E8:E13)</f>
        <v>7619</v>
      </c>
      <c r="F14" s="116">
        <v>100</v>
      </c>
      <c r="G14" s="117">
        <f t="shared" si="0"/>
        <v>11.145149525893508</v>
      </c>
    </row>
    <row r="15" spans="2:18" x14ac:dyDescent="0.2">
      <c r="B15" s="118" t="s">
        <v>157</v>
      </c>
      <c r="C15" s="118"/>
      <c r="D15" s="118"/>
      <c r="E15" s="118"/>
      <c r="F15" s="118"/>
    </row>
    <row r="17" spans="2:16" x14ac:dyDescent="0.2">
      <c r="C17" s="21"/>
    </row>
    <row r="18" spans="2:16" ht="13.9" customHeight="1" x14ac:dyDescent="0.2"/>
    <row r="20" spans="2:16" x14ac:dyDescent="0.2">
      <c r="C20" s="2"/>
    </row>
    <row r="22" spans="2:16" x14ac:dyDescent="0.2">
      <c r="I22" s="11"/>
      <c r="J22" s="11"/>
      <c r="K22" s="11"/>
      <c r="L22" s="11"/>
      <c r="M22" s="11"/>
      <c r="N22" s="11"/>
      <c r="O22" s="11"/>
      <c r="P22" s="11"/>
    </row>
    <row r="23" spans="2:16" x14ac:dyDescent="0.2">
      <c r="J23" s="11"/>
      <c r="K23" s="11"/>
      <c r="L23" s="11"/>
      <c r="M23" s="11"/>
      <c r="N23" s="11"/>
      <c r="O23" s="11"/>
      <c r="P23" s="11"/>
    </row>
    <row r="25" spans="2:16" ht="15" x14ac:dyDescent="0.25">
      <c r="B25"/>
      <c r="C25"/>
      <c r="D25"/>
      <c r="I25" s="71"/>
      <c r="J25" s="71"/>
      <c r="K25" s="71"/>
      <c r="L25" s="71"/>
      <c r="M25" s="71"/>
      <c r="N25" s="71"/>
    </row>
    <row r="30" spans="2:16" x14ac:dyDescent="0.2">
      <c r="I30" s="70"/>
      <c r="J30" s="70"/>
      <c r="K30" s="70"/>
      <c r="L30" s="70"/>
      <c r="M30" s="70"/>
      <c r="N30" s="70"/>
      <c r="O30" s="70"/>
    </row>
  </sheetData>
  <mergeCells count="10">
    <mergeCell ref="I30:O30"/>
    <mergeCell ref="I25:N25"/>
    <mergeCell ref="I2:P2"/>
    <mergeCell ref="B2:G2"/>
    <mergeCell ref="B4:G5"/>
    <mergeCell ref="B6:B7"/>
    <mergeCell ref="C6:D6"/>
    <mergeCell ref="E6:F6"/>
    <mergeCell ref="G6:G7"/>
    <mergeCell ref="B15:F15"/>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50">
    <tabColor rgb="FFFFC000"/>
  </sheetPr>
  <dimension ref="B2:V35"/>
  <sheetViews>
    <sheetView showGridLines="0" zoomScaleNormal="100" workbookViewId="0">
      <selection activeCell="B7" sqref="B7"/>
    </sheetView>
  </sheetViews>
  <sheetFormatPr baseColWidth="10" defaultColWidth="11.42578125" defaultRowHeight="14.25" x14ac:dyDescent="0.2"/>
  <cols>
    <col min="1" max="1" width="11.42578125" style="1"/>
    <col min="2" max="2" width="30.42578125" style="1" customWidth="1"/>
    <col min="3" max="3" width="27.42578125" style="1" customWidth="1"/>
    <col min="4" max="4" width="12.7109375" style="1" customWidth="1"/>
    <col min="5" max="5" width="22.140625" style="1" customWidth="1"/>
    <col min="6" max="16384" width="11.42578125" style="1"/>
  </cols>
  <sheetData>
    <row r="2" spans="2:22" x14ac:dyDescent="0.2">
      <c r="B2" s="66"/>
      <c r="C2" s="66"/>
      <c r="D2" s="66"/>
      <c r="E2" s="4"/>
      <c r="F2" s="5"/>
      <c r="G2" s="5"/>
      <c r="H2" s="5"/>
      <c r="I2" s="5"/>
      <c r="J2" s="5"/>
      <c r="K2" s="5"/>
      <c r="L2" s="5"/>
      <c r="M2" s="4"/>
      <c r="N2" s="4"/>
    </row>
    <row r="3" spans="2:22" ht="45" customHeight="1" x14ac:dyDescent="0.2">
      <c r="B3" s="215" t="s">
        <v>200</v>
      </c>
      <c r="C3" s="215"/>
      <c r="D3" s="215"/>
      <c r="E3" s="215"/>
      <c r="F3" s="3"/>
      <c r="G3" s="3"/>
      <c r="H3" s="83"/>
      <c r="I3" s="83"/>
      <c r="J3" s="83"/>
      <c r="K3" s="83"/>
      <c r="L3" s="83"/>
      <c r="M3" s="83"/>
      <c r="N3" s="83"/>
      <c r="O3" s="83"/>
      <c r="P3" s="83"/>
      <c r="Q3" s="83"/>
      <c r="R3" s="83"/>
      <c r="S3" s="83"/>
      <c r="T3" s="83"/>
      <c r="U3" s="83"/>
      <c r="V3" s="83"/>
    </row>
    <row r="4" spans="2:22" x14ac:dyDescent="0.2">
      <c r="B4" s="155" t="s">
        <v>30</v>
      </c>
      <c r="C4" s="156" t="s">
        <v>106</v>
      </c>
      <c r="D4" s="156" t="s">
        <v>107</v>
      </c>
      <c r="E4" s="156" t="s">
        <v>109</v>
      </c>
      <c r="H4" s="83"/>
      <c r="I4" s="83"/>
      <c r="J4" s="83"/>
      <c r="K4" s="83"/>
      <c r="L4" s="83"/>
      <c r="M4" s="83"/>
      <c r="N4" s="83"/>
      <c r="O4" s="83"/>
      <c r="P4" s="83"/>
      <c r="Q4" s="83"/>
      <c r="R4" s="83"/>
      <c r="S4" s="83"/>
      <c r="T4" s="83"/>
      <c r="U4" s="83"/>
      <c r="V4" s="83"/>
    </row>
    <row r="5" spans="2:22" x14ac:dyDescent="0.2">
      <c r="B5" s="161" t="s">
        <v>36</v>
      </c>
      <c r="C5" s="198">
        <v>1671866.07</v>
      </c>
      <c r="D5" s="242">
        <v>44764.08</v>
      </c>
      <c r="E5" s="242">
        <f t="shared" ref="E5:E12" si="0">+C5+D5</f>
        <v>1716630.1500000001</v>
      </c>
      <c r="H5" s="16"/>
      <c r="I5" s="16"/>
      <c r="J5" s="16"/>
      <c r="K5" s="16"/>
      <c r="L5" s="16"/>
      <c r="M5" s="16"/>
      <c r="N5" s="16"/>
      <c r="O5" s="16"/>
      <c r="P5" s="16"/>
      <c r="Q5" s="16"/>
    </row>
    <row r="6" spans="2:22" x14ac:dyDescent="0.2">
      <c r="B6" s="161" t="s">
        <v>34</v>
      </c>
      <c r="C6" s="198">
        <v>1043605.45</v>
      </c>
      <c r="D6" s="242">
        <v>174000.49</v>
      </c>
      <c r="E6" s="242">
        <f t="shared" si="0"/>
        <v>1217605.94</v>
      </c>
      <c r="H6" s="16"/>
      <c r="I6" s="16"/>
      <c r="J6" s="16"/>
      <c r="K6" s="16"/>
      <c r="L6" s="16"/>
      <c r="M6" s="16"/>
      <c r="N6" s="16"/>
      <c r="O6" s="16"/>
      <c r="P6" s="16"/>
      <c r="Q6" s="16"/>
    </row>
    <row r="7" spans="2:22" x14ac:dyDescent="0.2">
      <c r="B7" s="161" t="s">
        <v>35</v>
      </c>
      <c r="C7" s="198">
        <v>605308.26</v>
      </c>
      <c r="D7" s="242">
        <v>86929.74</v>
      </c>
      <c r="E7" s="242">
        <f t="shared" si="0"/>
        <v>692238</v>
      </c>
      <c r="H7" s="16"/>
      <c r="I7" s="16"/>
      <c r="J7" s="16"/>
      <c r="K7" s="16"/>
      <c r="L7" s="16"/>
      <c r="M7" s="16"/>
      <c r="N7" s="16"/>
      <c r="O7" s="16"/>
      <c r="P7" s="16"/>
      <c r="Q7" s="16"/>
    </row>
    <row r="8" spans="2:22" x14ac:dyDescent="0.2">
      <c r="B8" s="161" t="s">
        <v>39</v>
      </c>
      <c r="C8" s="198">
        <v>184775.32</v>
      </c>
      <c r="D8" s="242">
        <v>25072.58</v>
      </c>
      <c r="E8" s="242">
        <f t="shared" si="0"/>
        <v>209847.90000000002</v>
      </c>
      <c r="H8" s="16"/>
      <c r="I8" s="16"/>
      <c r="J8" s="16"/>
      <c r="K8" s="16"/>
      <c r="L8" s="16"/>
      <c r="M8" s="16"/>
      <c r="N8" s="16"/>
      <c r="O8" s="16"/>
      <c r="P8" s="16"/>
      <c r="Q8" s="16"/>
    </row>
    <row r="9" spans="2:22" x14ac:dyDescent="0.2">
      <c r="B9" s="244" t="s">
        <v>37</v>
      </c>
      <c r="C9" s="198">
        <v>140835.65</v>
      </c>
      <c r="D9" s="242">
        <v>63112.56</v>
      </c>
      <c r="E9" s="242">
        <f t="shared" si="0"/>
        <v>203948.21</v>
      </c>
      <c r="H9" s="16"/>
      <c r="I9" s="16"/>
      <c r="J9" s="16"/>
      <c r="K9" s="16"/>
      <c r="L9" s="16"/>
      <c r="M9" s="16"/>
      <c r="N9" s="16"/>
      <c r="O9" s="16"/>
      <c r="P9" s="16"/>
      <c r="Q9" s="16"/>
    </row>
    <row r="10" spans="2:22" x14ac:dyDescent="0.2">
      <c r="B10" s="161" t="s">
        <v>41</v>
      </c>
      <c r="C10" s="198">
        <v>175532.53</v>
      </c>
      <c r="D10" s="242">
        <v>18370.18</v>
      </c>
      <c r="E10" s="242">
        <f t="shared" si="0"/>
        <v>193902.71</v>
      </c>
      <c r="H10" s="16"/>
      <c r="I10" s="16"/>
      <c r="J10" s="16"/>
      <c r="K10" s="16"/>
      <c r="L10" s="16"/>
      <c r="M10" s="16"/>
      <c r="N10" s="16"/>
      <c r="O10" s="16"/>
      <c r="P10" s="16"/>
      <c r="Q10" s="16"/>
    </row>
    <row r="11" spans="2:22" x14ac:dyDescent="0.2">
      <c r="B11" s="244" t="s">
        <v>38</v>
      </c>
      <c r="C11" s="198">
        <v>98972.19</v>
      </c>
      <c r="D11" s="242">
        <v>45170.1</v>
      </c>
      <c r="E11" s="242">
        <f t="shared" si="0"/>
        <v>144142.29</v>
      </c>
      <c r="H11" s="16"/>
      <c r="I11" s="16"/>
      <c r="J11" s="16"/>
      <c r="K11" s="16"/>
      <c r="L11" s="16"/>
      <c r="M11" s="16"/>
      <c r="N11" s="16"/>
      <c r="O11" s="16"/>
      <c r="P11" s="16"/>
      <c r="Q11" s="16"/>
    </row>
    <row r="12" spans="2:22" ht="14.45" customHeight="1" x14ac:dyDescent="0.2">
      <c r="B12" s="244" t="s">
        <v>40</v>
      </c>
      <c r="C12" s="198">
        <v>15833.8</v>
      </c>
      <c r="D12" s="242">
        <v>19011.3</v>
      </c>
      <c r="E12" s="242">
        <f t="shared" si="0"/>
        <v>34845.1</v>
      </c>
    </row>
    <row r="13" spans="2:22" x14ac:dyDescent="0.2">
      <c r="B13" s="164" t="s">
        <v>6</v>
      </c>
      <c r="C13" s="201">
        <f>SUM(C5:C12)</f>
        <v>3936729.2699999996</v>
      </c>
      <c r="D13" s="243">
        <f>SUM(D5:D12)</f>
        <v>476431.02999999997</v>
      </c>
      <c r="E13" s="243">
        <f t="shared" ref="E13" si="1">+C13+D13</f>
        <v>4413160.3</v>
      </c>
    </row>
    <row r="14" spans="2:22" ht="19.149999999999999" customHeight="1" x14ac:dyDescent="0.2">
      <c r="B14" s="118" t="s">
        <v>155</v>
      </c>
      <c r="C14" s="118"/>
      <c r="D14" s="118"/>
      <c r="E14" s="118"/>
    </row>
    <row r="15" spans="2:22" ht="13.9" customHeight="1" x14ac:dyDescent="0.2">
      <c r="C15" s="28"/>
      <c r="D15" s="28"/>
    </row>
    <row r="16" spans="2:22" x14ac:dyDescent="0.2">
      <c r="B16" s="28"/>
      <c r="C16" s="28"/>
      <c r="D16" s="28"/>
    </row>
    <row r="17" spans="2:17" ht="15" x14ac:dyDescent="0.25">
      <c r="B17"/>
      <c r="C17" s="53"/>
      <c r="D17"/>
      <c r="E17"/>
    </row>
    <row r="18" spans="2:17" ht="15" x14ac:dyDescent="0.25">
      <c r="B18"/>
      <c r="C18"/>
      <c r="D18"/>
      <c r="E18"/>
    </row>
    <row r="19" spans="2:17" ht="15" x14ac:dyDescent="0.25">
      <c r="B19"/>
      <c r="C19"/>
      <c r="D19"/>
      <c r="E19"/>
      <c r="F19"/>
    </row>
    <row r="20" spans="2:17" ht="15" x14ac:dyDescent="0.25">
      <c r="B20"/>
      <c r="C20"/>
      <c r="D20"/>
      <c r="E20"/>
      <c r="F20"/>
    </row>
    <row r="21" spans="2:17" ht="15" x14ac:dyDescent="0.25">
      <c r="B21"/>
      <c r="C21"/>
      <c r="D21"/>
      <c r="E21"/>
      <c r="F21"/>
    </row>
    <row r="22" spans="2:17" ht="15" x14ac:dyDescent="0.25">
      <c r="B22"/>
      <c r="C22"/>
      <c r="D22"/>
      <c r="E22"/>
      <c r="F22"/>
    </row>
    <row r="23" spans="2:17" ht="15" x14ac:dyDescent="0.25">
      <c r="B23"/>
      <c r="C23"/>
      <c r="D23"/>
      <c r="E23"/>
      <c r="F23"/>
    </row>
    <row r="24" spans="2:17" ht="15" x14ac:dyDescent="0.25">
      <c r="F24"/>
    </row>
    <row r="25" spans="2:17" ht="15" x14ac:dyDescent="0.25">
      <c r="F25"/>
    </row>
    <row r="26" spans="2:17" ht="15" x14ac:dyDescent="0.25">
      <c r="F26"/>
    </row>
    <row r="27" spans="2:17" ht="15" x14ac:dyDescent="0.25">
      <c r="F27"/>
    </row>
    <row r="28" spans="2:17" ht="15" x14ac:dyDescent="0.25">
      <c r="F28"/>
    </row>
    <row r="29" spans="2:17" ht="14.45" customHeight="1" x14ac:dyDescent="0.25">
      <c r="F29"/>
      <c r="J29" s="76"/>
      <c r="K29" s="76"/>
      <c r="L29" s="76"/>
      <c r="M29" s="76"/>
      <c r="N29" s="76"/>
      <c r="O29" s="76"/>
      <c r="P29" s="76"/>
      <c r="Q29" s="76"/>
    </row>
    <row r="30" spans="2:17" ht="15" x14ac:dyDescent="0.25">
      <c r="F30"/>
      <c r="J30" s="76"/>
      <c r="K30" s="76"/>
      <c r="L30" s="76"/>
      <c r="M30" s="76"/>
      <c r="N30" s="76"/>
      <c r="O30" s="76"/>
      <c r="P30" s="76"/>
      <c r="Q30" s="76"/>
    </row>
    <row r="31" spans="2:17" ht="15" x14ac:dyDescent="0.25">
      <c r="F31"/>
    </row>
    <row r="32" spans="2:17" ht="15" x14ac:dyDescent="0.25">
      <c r="F32"/>
    </row>
    <row r="33" spans="6:12" ht="15" x14ac:dyDescent="0.25">
      <c r="F33"/>
      <c r="G33" s="13"/>
      <c r="H33" s="14"/>
      <c r="I33" s="13"/>
      <c r="J33" s="13"/>
      <c r="K33" s="13"/>
      <c r="L33" s="13"/>
    </row>
    <row r="34" spans="6:12" ht="15" x14ac:dyDescent="0.25">
      <c r="F34"/>
    </row>
    <row r="35" spans="6:12" ht="15" x14ac:dyDescent="0.25">
      <c r="F35"/>
    </row>
  </sheetData>
  <sortState xmlns:xlrd2="http://schemas.microsoft.com/office/spreadsheetml/2017/richdata2" ref="B5:E12">
    <sortCondition descending="1" ref="E5:E12"/>
  </sortState>
  <mergeCells count="5">
    <mergeCell ref="B2:D2"/>
    <mergeCell ref="B3:E3"/>
    <mergeCell ref="H3:V4"/>
    <mergeCell ref="J29:Q30"/>
    <mergeCell ref="B14:E14"/>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2:S43"/>
  <sheetViews>
    <sheetView showGridLines="0" zoomScaleNormal="100" workbookViewId="0">
      <selection activeCell="B2" sqref="B2:D3"/>
    </sheetView>
  </sheetViews>
  <sheetFormatPr baseColWidth="10" defaultColWidth="11.42578125" defaultRowHeight="14.25" x14ac:dyDescent="0.2"/>
  <cols>
    <col min="1" max="1" width="11.42578125" style="1"/>
    <col min="2" max="2" width="24.5703125" style="1" customWidth="1"/>
    <col min="3" max="3" width="35.140625" style="1" customWidth="1"/>
    <col min="4" max="4" width="23.85546875" style="1" customWidth="1"/>
    <col min="5" max="5" width="11.42578125" style="34" bestFit="1"/>
    <col min="6" max="16384" width="11.42578125" style="1"/>
  </cols>
  <sheetData>
    <row r="2" spans="2:19" ht="27.75" customHeight="1" x14ac:dyDescent="0.2">
      <c r="B2" s="209" t="s">
        <v>201</v>
      </c>
      <c r="C2" s="209"/>
      <c r="D2" s="209"/>
      <c r="E2" s="22"/>
      <c r="F2" s="10"/>
      <c r="G2" s="10"/>
      <c r="H2" s="87"/>
      <c r="I2" s="87"/>
      <c r="J2" s="87"/>
      <c r="K2" s="87"/>
      <c r="L2" s="87"/>
      <c r="M2" s="87"/>
      <c r="N2" s="87"/>
      <c r="O2" s="10"/>
      <c r="P2" s="10"/>
      <c r="Q2" s="10"/>
      <c r="R2" s="10"/>
      <c r="S2" s="10"/>
    </row>
    <row r="3" spans="2:19" ht="31.5" customHeight="1" x14ac:dyDescent="0.2">
      <c r="B3" s="209"/>
      <c r="C3" s="209"/>
      <c r="D3" s="209"/>
      <c r="E3" s="10"/>
      <c r="F3" s="10"/>
      <c r="G3" s="10"/>
      <c r="H3" s="87"/>
      <c r="I3" s="87"/>
      <c r="J3" s="87"/>
      <c r="K3" s="87"/>
      <c r="L3" s="87"/>
      <c r="M3" s="87"/>
      <c r="N3" s="87"/>
      <c r="O3" s="10"/>
      <c r="P3" s="10"/>
      <c r="Q3" s="10"/>
      <c r="R3" s="10"/>
      <c r="S3" s="10"/>
    </row>
    <row r="4" spans="2:19" x14ac:dyDescent="0.2">
      <c r="B4" s="155" t="s">
        <v>110</v>
      </c>
      <c r="C4" s="156" t="s">
        <v>111</v>
      </c>
      <c r="D4" s="200" t="s">
        <v>3</v>
      </c>
      <c r="E4" s="10"/>
      <c r="F4" s="10"/>
      <c r="G4" s="10"/>
      <c r="H4" s="10"/>
      <c r="I4" s="10"/>
      <c r="J4" s="10"/>
      <c r="K4" s="10"/>
      <c r="L4" s="10"/>
      <c r="M4" s="10"/>
      <c r="N4" s="10"/>
      <c r="O4" s="10"/>
      <c r="P4" s="10"/>
      <c r="Q4" s="10"/>
      <c r="R4" s="10"/>
      <c r="S4" s="10"/>
    </row>
    <row r="5" spans="2:19" x14ac:dyDescent="0.2">
      <c r="B5" s="161" t="s">
        <v>112</v>
      </c>
      <c r="C5" s="198">
        <v>3825</v>
      </c>
      <c r="D5" s="246">
        <f>+C5/$C$10*100</f>
        <v>77.397814649939306</v>
      </c>
      <c r="E5" s="16"/>
      <c r="F5" s="16"/>
      <c r="G5" s="16"/>
      <c r="H5" s="16"/>
      <c r="I5" s="16"/>
      <c r="J5" s="16"/>
      <c r="K5" s="16"/>
      <c r="L5" s="16"/>
      <c r="M5" s="16"/>
      <c r="N5" s="16"/>
    </row>
    <row r="6" spans="2:19" x14ac:dyDescent="0.2">
      <c r="B6" s="161" t="s">
        <v>113</v>
      </c>
      <c r="C6" s="198">
        <v>703</v>
      </c>
      <c r="D6" s="246">
        <f t="shared" ref="D6:D9" si="0">+C6/$C$10*100</f>
        <v>14.225010117361393</v>
      </c>
      <c r="E6" s="16"/>
      <c r="F6" s="16"/>
      <c r="G6" s="16"/>
      <c r="H6" s="16"/>
      <c r="I6" s="16"/>
      <c r="J6" s="16"/>
      <c r="K6" s="16"/>
      <c r="L6" s="16"/>
      <c r="M6" s="16"/>
      <c r="N6" s="16"/>
    </row>
    <row r="7" spans="2:19" x14ac:dyDescent="0.2">
      <c r="B7" s="161" t="s">
        <v>114</v>
      </c>
      <c r="C7" s="198">
        <v>162</v>
      </c>
      <c r="D7" s="246">
        <f t="shared" si="0"/>
        <v>3.2780250910562527</v>
      </c>
      <c r="E7" s="16"/>
      <c r="F7" s="16"/>
      <c r="G7" s="16"/>
      <c r="H7" s="16"/>
      <c r="I7" s="16"/>
      <c r="J7" s="16"/>
      <c r="K7" s="16"/>
      <c r="L7" s="16"/>
      <c r="M7" s="16"/>
      <c r="N7" s="16"/>
    </row>
    <row r="8" spans="2:19" ht="15" x14ac:dyDescent="0.25">
      <c r="B8" s="161" t="s">
        <v>115</v>
      </c>
      <c r="C8" s="198">
        <v>147</v>
      </c>
      <c r="D8" s="246">
        <f t="shared" si="0"/>
        <v>2.974504249291785</v>
      </c>
      <c r="E8"/>
      <c r="F8"/>
      <c r="G8"/>
      <c r="H8"/>
      <c r="I8"/>
      <c r="J8"/>
      <c r="K8" s="16"/>
      <c r="L8" s="16"/>
      <c r="M8" s="16"/>
      <c r="N8" s="16"/>
    </row>
    <row r="9" spans="2:19" ht="15" x14ac:dyDescent="0.25">
      <c r="B9" s="161" t="s">
        <v>116</v>
      </c>
      <c r="C9" s="198">
        <v>105</v>
      </c>
      <c r="D9" s="246">
        <f t="shared" si="0"/>
        <v>2.1246458923512748</v>
      </c>
      <c r="E9"/>
      <c r="F9"/>
      <c r="G9"/>
      <c r="H9"/>
      <c r="I9"/>
      <c r="J9"/>
      <c r="K9" s="16"/>
      <c r="L9" s="16"/>
      <c r="M9" s="16"/>
      <c r="N9" s="16"/>
    </row>
    <row r="10" spans="2:19" ht="15" x14ac:dyDescent="0.25">
      <c r="B10" s="164" t="s">
        <v>6</v>
      </c>
      <c r="C10" s="201">
        <f>+SUM(C5:C9)</f>
        <v>4942</v>
      </c>
      <c r="D10" s="204">
        <f>SUM(D5:D9)</f>
        <v>100</v>
      </c>
      <c r="E10"/>
      <c r="F10"/>
      <c r="G10"/>
      <c r="H10"/>
      <c r="I10"/>
      <c r="J10"/>
    </row>
    <row r="11" spans="2:19" ht="24.75" customHeight="1" x14ac:dyDescent="0.25">
      <c r="B11" s="118" t="s">
        <v>153</v>
      </c>
      <c r="C11" s="118"/>
      <c r="D11" s="118"/>
      <c r="E11"/>
      <c r="F11"/>
      <c r="G11"/>
      <c r="H11"/>
      <c r="I11"/>
      <c r="J11"/>
    </row>
    <row r="12" spans="2:19" ht="15" x14ac:dyDescent="0.25">
      <c r="B12" s="28"/>
      <c r="C12" s="28"/>
      <c r="D12" s="28"/>
      <c r="E12"/>
      <c r="F12"/>
      <c r="G12"/>
      <c r="H12"/>
      <c r="I12"/>
      <c r="J12"/>
    </row>
    <row r="13" spans="2:19" ht="15" x14ac:dyDescent="0.25">
      <c r="C13" s="2"/>
      <c r="E13"/>
      <c r="F13"/>
      <c r="G13"/>
      <c r="H13"/>
      <c r="I13"/>
      <c r="J13"/>
    </row>
    <row r="14" spans="2:19" ht="15" x14ac:dyDescent="0.25">
      <c r="E14"/>
      <c r="F14"/>
      <c r="G14"/>
      <c r="H14"/>
      <c r="I14"/>
      <c r="J14"/>
    </row>
    <row r="15" spans="2:19" ht="15" x14ac:dyDescent="0.25">
      <c r="E15"/>
      <c r="F15"/>
      <c r="G15"/>
      <c r="H15"/>
      <c r="I15"/>
      <c r="J15"/>
    </row>
    <row r="16" spans="2:19" ht="15" x14ac:dyDescent="0.25">
      <c r="E16"/>
      <c r="F16"/>
      <c r="G16"/>
      <c r="H16"/>
      <c r="I16"/>
      <c r="J16"/>
    </row>
    <row r="17" spans="1:14" ht="15" x14ac:dyDescent="0.25">
      <c r="E17"/>
      <c r="F17"/>
      <c r="G17"/>
      <c r="H17"/>
      <c r="I17"/>
      <c r="J17"/>
    </row>
    <row r="18" spans="1:14" ht="15" x14ac:dyDescent="0.25">
      <c r="B18"/>
      <c r="C18"/>
      <c r="D18"/>
      <c r="E18"/>
      <c r="F18"/>
      <c r="G18"/>
      <c r="H18"/>
      <c r="I18"/>
      <c r="J18"/>
    </row>
    <row r="19" spans="1:14" ht="15" x14ac:dyDescent="0.25">
      <c r="E19"/>
      <c r="F19"/>
      <c r="G19"/>
      <c r="H19"/>
      <c r="I19"/>
      <c r="J19"/>
    </row>
    <row r="20" spans="1:14" ht="15" x14ac:dyDescent="0.25">
      <c r="E20"/>
      <c r="F20"/>
      <c r="G20"/>
      <c r="H20"/>
      <c r="I20"/>
      <c r="J20"/>
    </row>
    <row r="21" spans="1:14" ht="15" x14ac:dyDescent="0.25">
      <c r="E21"/>
      <c r="F21"/>
      <c r="G21"/>
      <c r="H21"/>
      <c r="I21"/>
      <c r="J21"/>
    </row>
    <row r="22" spans="1:14" ht="15" x14ac:dyDescent="0.25">
      <c r="E22"/>
      <c r="F22"/>
      <c r="G22"/>
      <c r="H22"/>
      <c r="I22"/>
      <c r="J22"/>
    </row>
    <row r="23" spans="1:14" ht="15" x14ac:dyDescent="0.25">
      <c r="E23"/>
      <c r="F23"/>
      <c r="G23"/>
      <c r="H23"/>
      <c r="I23"/>
      <c r="J23"/>
    </row>
    <row r="24" spans="1:14" ht="15" x14ac:dyDescent="0.25">
      <c r="A24"/>
      <c r="B24"/>
      <c r="C24"/>
      <c r="D24"/>
      <c r="E24"/>
      <c r="F24"/>
      <c r="G24"/>
      <c r="H24"/>
    </row>
    <row r="25" spans="1:14" ht="13.9" customHeight="1" x14ac:dyDescent="0.25">
      <c r="A25"/>
      <c r="B25"/>
      <c r="C25"/>
      <c r="D25"/>
      <c r="E25"/>
      <c r="F25"/>
      <c r="G25"/>
      <c r="H25"/>
    </row>
    <row r="26" spans="1:14" ht="15" x14ac:dyDescent="0.25">
      <c r="A26"/>
      <c r="B26"/>
      <c r="C26"/>
      <c r="D26"/>
      <c r="E26"/>
      <c r="F26"/>
      <c r="G26"/>
      <c r="H26"/>
    </row>
    <row r="27" spans="1:14" ht="14.45" customHeight="1" x14ac:dyDescent="0.25">
      <c r="A27"/>
      <c r="B27"/>
      <c r="C27"/>
      <c r="D27"/>
      <c r="E27"/>
      <c r="F27"/>
      <c r="G27"/>
      <c r="H27"/>
      <c r="I27" s="76"/>
      <c r="J27" s="76"/>
      <c r="K27" s="76"/>
      <c r="L27" s="76"/>
      <c r="M27" s="76"/>
      <c r="N27" s="76"/>
    </row>
    <row r="28" spans="1:14" ht="15" x14ac:dyDescent="0.25">
      <c r="A28"/>
      <c r="B28"/>
      <c r="C28"/>
      <c r="D28"/>
      <c r="E28"/>
      <c r="F28"/>
      <c r="G28"/>
      <c r="H28"/>
      <c r="I28" s="76"/>
      <c r="J28" s="76"/>
      <c r="K28" s="76"/>
      <c r="L28" s="76"/>
      <c r="M28" s="76"/>
      <c r="N28" s="76"/>
    </row>
    <row r="29" spans="1:14" ht="15" x14ac:dyDescent="0.25">
      <c r="A29"/>
      <c r="B29"/>
      <c r="C29"/>
      <c r="D29"/>
      <c r="E29"/>
      <c r="F29"/>
      <c r="G29"/>
      <c r="H29"/>
      <c r="I29" s="13"/>
    </row>
    <row r="30" spans="1:14" ht="15" x14ac:dyDescent="0.25">
      <c r="A30"/>
      <c r="B30"/>
      <c r="C30"/>
      <c r="D30"/>
      <c r="E30"/>
      <c r="F30"/>
      <c r="G30"/>
      <c r="H30"/>
      <c r="I30" s="13"/>
    </row>
    <row r="31" spans="1:14" ht="15" x14ac:dyDescent="0.25">
      <c r="A31"/>
      <c r="B31"/>
      <c r="C31"/>
      <c r="D31"/>
      <c r="E31"/>
      <c r="F31"/>
      <c r="G31"/>
      <c r="H31"/>
    </row>
    <row r="32" spans="1:14" ht="15" x14ac:dyDescent="0.25">
      <c r="A32"/>
      <c r="B32"/>
      <c r="C32"/>
      <c r="D32"/>
      <c r="E32"/>
      <c r="F32"/>
      <c r="G32"/>
      <c r="H32"/>
    </row>
    <row r="33" spans="1:8" ht="15" x14ac:dyDescent="0.25">
      <c r="A33"/>
      <c r="B33"/>
      <c r="C33"/>
      <c r="D33"/>
      <c r="E33"/>
      <c r="F33"/>
      <c r="G33"/>
      <c r="H33"/>
    </row>
    <row r="34" spans="1:8" ht="15" x14ac:dyDescent="0.25">
      <c r="A34"/>
      <c r="B34"/>
      <c r="C34"/>
      <c r="D34"/>
      <c r="E34"/>
      <c r="F34"/>
      <c r="G34"/>
      <c r="H34"/>
    </row>
    <row r="35" spans="1:8" ht="15" x14ac:dyDescent="0.25">
      <c r="A35"/>
      <c r="B35"/>
      <c r="C35"/>
      <c r="D35"/>
      <c r="E35"/>
      <c r="F35"/>
      <c r="G35"/>
      <c r="H35"/>
    </row>
    <row r="36" spans="1:8" ht="15" x14ac:dyDescent="0.25">
      <c r="A36"/>
      <c r="B36"/>
      <c r="C36"/>
      <c r="D36"/>
      <c r="E36"/>
      <c r="F36"/>
      <c r="G36"/>
      <c r="H36"/>
    </row>
    <row r="37" spans="1:8" ht="15" x14ac:dyDescent="0.25">
      <c r="A37"/>
      <c r="B37"/>
      <c r="C37"/>
      <c r="D37"/>
      <c r="E37"/>
      <c r="F37"/>
      <c r="G37"/>
      <c r="H37"/>
    </row>
    <row r="38" spans="1:8" ht="15" x14ac:dyDescent="0.25">
      <c r="A38"/>
      <c r="B38"/>
      <c r="C38"/>
      <c r="D38"/>
      <c r="E38"/>
      <c r="F38"/>
      <c r="G38"/>
      <c r="H38"/>
    </row>
    <row r="39" spans="1:8" ht="15" x14ac:dyDescent="0.25">
      <c r="A39"/>
      <c r="B39"/>
      <c r="C39"/>
      <c r="D39"/>
      <c r="E39"/>
      <c r="F39"/>
      <c r="G39"/>
      <c r="H39"/>
    </row>
    <row r="40" spans="1:8" ht="15" x14ac:dyDescent="0.25">
      <c r="A40"/>
      <c r="B40"/>
      <c r="C40"/>
      <c r="D40"/>
      <c r="E40"/>
      <c r="F40"/>
      <c r="G40"/>
      <c r="H40"/>
    </row>
    <row r="41" spans="1:8" ht="15" x14ac:dyDescent="0.25">
      <c r="A41"/>
      <c r="B41"/>
      <c r="C41"/>
      <c r="D41"/>
      <c r="E41"/>
      <c r="F41"/>
      <c r="G41"/>
      <c r="H41"/>
    </row>
    <row r="42" spans="1:8" ht="15" x14ac:dyDescent="0.25">
      <c r="A42"/>
      <c r="B42"/>
      <c r="C42"/>
      <c r="D42"/>
      <c r="E42"/>
      <c r="F42"/>
      <c r="G42"/>
      <c r="H42"/>
    </row>
    <row r="43" spans="1:8" ht="15" x14ac:dyDescent="0.25">
      <c r="E43"/>
      <c r="F43"/>
      <c r="G43"/>
      <c r="H43"/>
    </row>
  </sheetData>
  <mergeCells count="4">
    <mergeCell ref="I27:N28"/>
    <mergeCell ref="H2:N3"/>
    <mergeCell ref="B2:D3"/>
    <mergeCell ref="B11:D11"/>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3:O24"/>
  <sheetViews>
    <sheetView showGridLines="0" workbookViewId="0">
      <selection activeCell="F18" sqref="F18"/>
    </sheetView>
  </sheetViews>
  <sheetFormatPr baseColWidth="10" defaultColWidth="11.42578125" defaultRowHeight="15" x14ac:dyDescent="0.25"/>
  <cols>
    <col min="2" max="2" width="30" customWidth="1"/>
    <col min="3" max="3" width="20.42578125" customWidth="1"/>
    <col min="4" max="4" width="18" customWidth="1"/>
  </cols>
  <sheetData>
    <row r="3" spans="2:5" x14ac:dyDescent="0.25">
      <c r="B3" s="53"/>
    </row>
    <row r="6" spans="2:5" ht="41.45" customHeight="1" x14ac:dyDescent="0.25">
      <c r="B6" s="248" t="s">
        <v>202</v>
      </c>
      <c r="C6" s="248"/>
      <c r="D6" s="248"/>
      <c r="E6" s="248"/>
    </row>
    <row r="7" spans="2:5" x14ac:dyDescent="0.25">
      <c r="B7" s="248"/>
      <c r="C7" s="248"/>
      <c r="D7" s="248"/>
      <c r="E7" s="248"/>
    </row>
    <row r="8" spans="2:5" x14ac:dyDescent="0.25">
      <c r="B8" s="155" t="s">
        <v>117</v>
      </c>
      <c r="C8" s="156" t="s">
        <v>106</v>
      </c>
      <c r="D8" s="200" t="s">
        <v>107</v>
      </c>
      <c r="E8" s="200" t="s">
        <v>6</v>
      </c>
    </row>
    <row r="9" spans="2:5" x14ac:dyDescent="0.25">
      <c r="B9" s="161" t="s">
        <v>49</v>
      </c>
      <c r="C9" s="162">
        <v>30630</v>
      </c>
      <c r="D9" s="162">
        <v>1331</v>
      </c>
      <c r="E9" s="162">
        <f>+SUM(C9+D9)</f>
        <v>31961</v>
      </c>
    </row>
    <row r="10" spans="2:5" x14ac:dyDescent="0.25">
      <c r="B10" s="161" t="s">
        <v>119</v>
      </c>
      <c r="C10" s="162">
        <v>67</v>
      </c>
      <c r="D10" s="162">
        <v>15</v>
      </c>
      <c r="E10" s="162">
        <f>+SUM(C10+D10)</f>
        <v>82</v>
      </c>
    </row>
    <row r="11" spans="2:5" x14ac:dyDescent="0.25">
      <c r="B11" s="161" t="s">
        <v>118</v>
      </c>
      <c r="C11" s="162">
        <v>3224</v>
      </c>
      <c r="D11" s="162">
        <v>1062</v>
      </c>
      <c r="E11" s="162">
        <f>+SUM(C11+D11)</f>
        <v>4286</v>
      </c>
    </row>
    <row r="12" spans="2:5" x14ac:dyDescent="0.25">
      <c r="B12" s="161" t="s">
        <v>29</v>
      </c>
      <c r="C12" s="162">
        <v>1671</v>
      </c>
      <c r="D12" s="162">
        <v>439</v>
      </c>
      <c r="E12" s="162">
        <f>+SUM(C12+D12)</f>
        <v>2110</v>
      </c>
    </row>
    <row r="13" spans="2:5" x14ac:dyDescent="0.25">
      <c r="B13" s="164" t="s">
        <v>6</v>
      </c>
      <c r="C13" s="201">
        <f>SUM(C9:C12)</f>
        <v>35592</v>
      </c>
      <c r="D13" s="201">
        <f>SUM(D9:D12)</f>
        <v>2847</v>
      </c>
      <c r="E13" s="201">
        <f>SUM(E9:E12)</f>
        <v>38439</v>
      </c>
    </row>
    <row r="14" spans="2:5" ht="16.149999999999999" customHeight="1" x14ac:dyDescent="0.25">
      <c r="B14" s="118" t="s">
        <v>155</v>
      </c>
      <c r="C14" s="118"/>
      <c r="D14" s="118"/>
      <c r="E14" s="118"/>
    </row>
    <row r="15" spans="2:5" x14ac:dyDescent="0.25">
      <c r="B15" s="28"/>
      <c r="C15" s="28"/>
      <c r="D15" s="28"/>
      <c r="E15" s="28"/>
    </row>
    <row r="21" spans="6:15" x14ac:dyDescent="0.25">
      <c r="I21" s="76"/>
      <c r="J21" s="76"/>
      <c r="K21" s="76"/>
      <c r="L21" s="76"/>
      <c r="M21" s="76"/>
      <c r="N21" s="76"/>
      <c r="O21" s="76"/>
    </row>
    <row r="22" spans="6:15" x14ac:dyDescent="0.25">
      <c r="I22" s="76"/>
      <c r="J22" s="76"/>
      <c r="K22" s="76"/>
      <c r="L22" s="76"/>
      <c r="M22" s="76"/>
      <c r="N22" s="76"/>
      <c r="O22" s="76"/>
    </row>
    <row r="23" spans="6:15" x14ac:dyDescent="0.25">
      <c r="F23" s="28"/>
      <c r="G23" s="28"/>
      <c r="H23" s="28"/>
    </row>
    <row r="24" spans="6:15" x14ac:dyDescent="0.25">
      <c r="F24" s="28"/>
      <c r="G24" s="28"/>
      <c r="H24" s="28"/>
    </row>
  </sheetData>
  <sortState xmlns:xlrd2="http://schemas.microsoft.com/office/spreadsheetml/2017/richdata2" ref="B9:E11">
    <sortCondition descending="1" ref="E9:E11"/>
  </sortState>
  <mergeCells count="3">
    <mergeCell ref="I21:O22"/>
    <mergeCell ref="B6:E7"/>
    <mergeCell ref="B14:E1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C2:W43"/>
  <sheetViews>
    <sheetView showGridLines="0" topLeftCell="B2" zoomScale="90" zoomScaleNormal="90" workbookViewId="0">
      <selection activeCell="D22" sqref="D22"/>
    </sheetView>
  </sheetViews>
  <sheetFormatPr baseColWidth="10" defaultColWidth="11.42578125" defaultRowHeight="14.25" x14ac:dyDescent="0.2"/>
  <cols>
    <col min="1" max="2" width="11.42578125" style="1"/>
    <col min="3" max="3" width="28.42578125" style="1" customWidth="1"/>
    <col min="4" max="4" width="31" style="1" customWidth="1"/>
    <col min="5" max="5" width="15.85546875" style="1" customWidth="1"/>
    <col min="6" max="6" width="16.5703125" style="1" customWidth="1"/>
    <col min="7" max="16384" width="11.42578125" style="1"/>
  </cols>
  <sheetData>
    <row r="2" spans="3:23" x14ac:dyDescent="0.2">
      <c r="C2" s="66"/>
      <c r="D2" s="66"/>
      <c r="E2" s="66"/>
      <c r="F2" s="4"/>
      <c r="G2" s="5"/>
      <c r="H2" s="5"/>
      <c r="I2" s="5"/>
      <c r="J2" s="5"/>
      <c r="K2" s="5"/>
      <c r="L2" s="5"/>
      <c r="M2" s="5"/>
      <c r="N2" s="4"/>
      <c r="O2" s="4"/>
    </row>
    <row r="3" spans="3:23" ht="49.15" customHeight="1" x14ac:dyDescent="0.2">
      <c r="C3" s="215" t="s">
        <v>203</v>
      </c>
      <c r="D3" s="215"/>
      <c r="E3" s="215"/>
      <c r="F3" s="215"/>
      <c r="G3" s="3"/>
      <c r="H3" s="3"/>
      <c r="I3" s="87"/>
      <c r="J3" s="87"/>
      <c r="K3" s="87"/>
      <c r="L3" s="87"/>
      <c r="M3" s="87"/>
      <c r="N3" s="87"/>
      <c r="O3" s="87"/>
      <c r="P3" s="87"/>
      <c r="Q3" s="87"/>
      <c r="R3" s="87"/>
      <c r="S3" s="87"/>
      <c r="T3" s="87"/>
      <c r="U3" s="87"/>
      <c r="V3" s="87"/>
      <c r="W3" s="87"/>
    </row>
    <row r="4" spans="3:23" x14ac:dyDescent="0.2">
      <c r="C4" s="155" t="s">
        <v>120</v>
      </c>
      <c r="D4" s="156" t="s">
        <v>106</v>
      </c>
      <c r="E4" s="200" t="s">
        <v>107</v>
      </c>
      <c r="F4" s="200" t="s">
        <v>6</v>
      </c>
      <c r="I4" s="87"/>
      <c r="J4" s="87"/>
      <c r="K4" s="87"/>
      <c r="L4" s="87"/>
      <c r="M4" s="87"/>
      <c r="N4" s="87"/>
      <c r="O4" s="87"/>
      <c r="P4" s="87"/>
      <c r="Q4" s="87"/>
      <c r="R4" s="87"/>
      <c r="S4" s="87"/>
      <c r="T4" s="87"/>
      <c r="U4" s="87"/>
      <c r="V4" s="87"/>
      <c r="W4" s="87"/>
    </row>
    <row r="5" spans="3:23" x14ac:dyDescent="0.2">
      <c r="C5" s="161" t="s">
        <v>121</v>
      </c>
      <c r="D5" s="242">
        <v>20017</v>
      </c>
      <c r="E5" s="242">
        <v>861</v>
      </c>
      <c r="F5" s="242">
        <f>+D5+E5</f>
        <v>20878</v>
      </c>
      <c r="I5" s="16"/>
      <c r="J5" s="16"/>
      <c r="K5" s="16"/>
      <c r="L5" s="16"/>
      <c r="M5" s="16"/>
      <c r="N5" s="16"/>
      <c r="O5" s="16"/>
      <c r="P5" s="16"/>
      <c r="Q5" s="16"/>
      <c r="R5" s="16"/>
    </row>
    <row r="6" spans="3:23" x14ac:dyDescent="0.2">
      <c r="C6" s="161" t="s">
        <v>122</v>
      </c>
      <c r="D6" s="242">
        <v>9050</v>
      </c>
      <c r="E6" s="242">
        <v>401</v>
      </c>
      <c r="F6" s="242">
        <f>+D6+E6</f>
        <v>9451</v>
      </c>
      <c r="I6" s="16"/>
      <c r="J6" s="16"/>
      <c r="K6" s="16"/>
      <c r="L6" s="16"/>
      <c r="M6" s="16"/>
      <c r="N6" s="16"/>
      <c r="O6" s="16"/>
      <c r="P6" s="16"/>
      <c r="Q6" s="16"/>
      <c r="R6" s="16"/>
    </row>
    <row r="7" spans="3:23" x14ac:dyDescent="0.2">
      <c r="C7" s="161" t="s">
        <v>123</v>
      </c>
      <c r="D7" s="242">
        <v>957</v>
      </c>
      <c r="E7" s="242">
        <v>55</v>
      </c>
      <c r="F7" s="242">
        <f>+D7+E7</f>
        <v>1012</v>
      </c>
      <c r="I7" s="16"/>
      <c r="J7" s="16"/>
      <c r="K7" s="16"/>
      <c r="L7" s="16"/>
      <c r="M7" s="16"/>
      <c r="N7" s="16"/>
      <c r="O7" s="16"/>
      <c r="P7" s="16"/>
      <c r="Q7" s="16"/>
      <c r="R7" s="16"/>
    </row>
    <row r="8" spans="3:23" x14ac:dyDescent="0.2">
      <c r="C8" s="161" t="s">
        <v>29</v>
      </c>
      <c r="D8" s="242">
        <v>255</v>
      </c>
      <c r="E8" s="242">
        <v>13</v>
      </c>
      <c r="F8" s="242">
        <f>+D8+E8</f>
        <v>268</v>
      </c>
      <c r="I8" s="16"/>
      <c r="J8" s="17"/>
      <c r="K8" s="16"/>
      <c r="L8" s="16"/>
      <c r="M8" s="16"/>
      <c r="N8" s="16"/>
      <c r="O8" s="16"/>
      <c r="P8" s="16"/>
      <c r="Q8" s="16"/>
      <c r="R8" s="16"/>
    </row>
    <row r="9" spans="3:23" x14ac:dyDescent="0.2">
      <c r="C9" s="164" t="s">
        <v>6</v>
      </c>
      <c r="D9" s="201">
        <f>SUM(D5:D8)</f>
        <v>30279</v>
      </c>
      <c r="E9" s="201">
        <f>SUM(E5:E8)</f>
        <v>1330</v>
      </c>
      <c r="F9" s="243">
        <f>+SUM(F5:F8)</f>
        <v>31609</v>
      </c>
    </row>
    <row r="10" spans="3:23" ht="27.75" customHeight="1" x14ac:dyDescent="0.2">
      <c r="C10" s="118" t="s">
        <v>155</v>
      </c>
      <c r="D10" s="118"/>
      <c r="E10" s="44"/>
    </row>
    <row r="11" spans="3:23" ht="24" customHeight="1" x14ac:dyDescent="0.2">
      <c r="C11" s="44"/>
      <c r="D11" s="44"/>
      <c r="E11" s="44"/>
    </row>
    <row r="13" spans="3:23" ht="15" x14ac:dyDescent="0.25">
      <c r="C13"/>
      <c r="D13"/>
      <c r="E13"/>
      <c r="F13"/>
      <c r="G13"/>
      <c r="H13"/>
      <c r="I13"/>
    </row>
    <row r="14" spans="3:23" ht="15" x14ac:dyDescent="0.25">
      <c r="C14"/>
      <c r="D14"/>
      <c r="E14"/>
      <c r="F14"/>
      <c r="G14"/>
      <c r="H14"/>
      <c r="I14"/>
      <c r="J14"/>
    </row>
    <row r="15" spans="3:23" ht="15" x14ac:dyDescent="0.25">
      <c r="C15"/>
      <c r="D15"/>
      <c r="E15"/>
      <c r="F15"/>
      <c r="G15"/>
      <c r="H15"/>
      <c r="I15"/>
      <c r="J15"/>
    </row>
    <row r="16" spans="3:23" ht="15" x14ac:dyDescent="0.25">
      <c r="C16"/>
      <c r="D16"/>
      <c r="E16"/>
      <c r="F16"/>
      <c r="G16"/>
      <c r="H16"/>
      <c r="I16"/>
      <c r="J16"/>
    </row>
    <row r="17" spans="3:16" ht="15" x14ac:dyDescent="0.25">
      <c r="C17"/>
      <c r="D17"/>
      <c r="E17"/>
      <c r="F17"/>
      <c r="G17"/>
      <c r="H17"/>
      <c r="I17"/>
      <c r="J17"/>
    </row>
    <row r="18" spans="3:16" ht="15" x14ac:dyDescent="0.25">
      <c r="C18"/>
      <c r="D18"/>
      <c r="E18"/>
      <c r="F18"/>
      <c r="G18"/>
      <c r="H18"/>
      <c r="I18"/>
      <c r="J18"/>
    </row>
    <row r="19" spans="3:16" ht="15" x14ac:dyDescent="0.25">
      <c r="C19"/>
      <c r="D19"/>
      <c r="E19"/>
      <c r="F19"/>
      <c r="G19"/>
      <c r="H19"/>
      <c r="I19"/>
      <c r="J19"/>
    </row>
    <row r="20" spans="3:16" ht="15" x14ac:dyDescent="0.25">
      <c r="C20"/>
      <c r="D20"/>
      <c r="E20"/>
      <c r="F20"/>
      <c r="G20"/>
      <c r="H20"/>
      <c r="I20"/>
      <c r="J20"/>
    </row>
    <row r="21" spans="3:16" ht="15" x14ac:dyDescent="0.25">
      <c r="C21"/>
      <c r="D21"/>
      <c r="E21"/>
      <c r="F21"/>
      <c r="G21"/>
      <c r="H21"/>
      <c r="I21"/>
      <c r="J21"/>
    </row>
    <row r="22" spans="3:16" ht="15" x14ac:dyDescent="0.25">
      <c r="C22"/>
      <c r="D22"/>
      <c r="E22"/>
      <c r="F22"/>
      <c r="G22"/>
      <c r="H22"/>
      <c r="I22"/>
      <c r="J22"/>
    </row>
    <row r="23" spans="3:16" ht="15" x14ac:dyDescent="0.25">
      <c r="C23"/>
      <c r="D23"/>
      <c r="E23"/>
      <c r="F23"/>
      <c r="G23"/>
      <c r="H23"/>
      <c r="I23"/>
      <c r="J23"/>
    </row>
    <row r="24" spans="3:16" ht="14.45" customHeight="1" x14ac:dyDescent="0.25">
      <c r="C24"/>
      <c r="D24"/>
      <c r="E24"/>
      <c r="F24"/>
      <c r="G24"/>
      <c r="H24"/>
      <c r="I24"/>
      <c r="J24"/>
    </row>
    <row r="25" spans="3:16" ht="15" x14ac:dyDescent="0.25">
      <c r="C25"/>
      <c r="D25"/>
      <c r="E25"/>
      <c r="F25"/>
      <c r="G25"/>
      <c r="H25"/>
      <c r="I25"/>
      <c r="J25"/>
    </row>
    <row r="26" spans="3:16" ht="15" x14ac:dyDescent="0.25">
      <c r="C26"/>
      <c r="D26"/>
      <c r="E26"/>
      <c r="F26"/>
      <c r="G26"/>
      <c r="H26"/>
      <c r="I26"/>
      <c r="J26"/>
    </row>
    <row r="27" spans="3:16" ht="14.45" customHeight="1" x14ac:dyDescent="0.25">
      <c r="C27"/>
      <c r="D27"/>
      <c r="E27"/>
      <c r="F27"/>
      <c r="G27"/>
      <c r="H27"/>
      <c r="I27"/>
      <c r="J27" s="76"/>
      <c r="K27" s="76"/>
      <c r="L27" s="76"/>
      <c r="M27" s="76"/>
      <c r="N27" s="76"/>
      <c r="O27" s="76"/>
      <c r="P27" s="76"/>
    </row>
    <row r="28" spans="3:16" ht="15" x14ac:dyDescent="0.25">
      <c r="C28"/>
      <c r="D28"/>
      <c r="E28"/>
      <c r="F28"/>
      <c r="G28"/>
      <c r="H28"/>
      <c r="I28"/>
      <c r="J28" s="76"/>
      <c r="K28" s="76"/>
      <c r="L28" s="76"/>
      <c r="M28" s="76"/>
      <c r="N28" s="76"/>
      <c r="O28" s="76"/>
      <c r="P28" s="76"/>
    </row>
    <row r="29" spans="3:16" ht="13.9" customHeight="1" x14ac:dyDescent="0.25">
      <c r="C29"/>
      <c r="D29"/>
      <c r="E29"/>
      <c r="F29"/>
      <c r="G29"/>
      <c r="H29"/>
      <c r="I29"/>
      <c r="J29"/>
      <c r="K29" s="13"/>
      <c r="L29" s="13"/>
      <c r="M29" s="13"/>
    </row>
    <row r="30" spans="3:16" ht="15" x14ac:dyDescent="0.25">
      <c r="C30"/>
      <c r="D30"/>
      <c r="E30"/>
      <c r="F30"/>
      <c r="G30"/>
      <c r="H30"/>
      <c r="I30"/>
      <c r="J30"/>
    </row>
    <row r="31" spans="3:16" ht="15" x14ac:dyDescent="0.25">
      <c r="J31"/>
    </row>
    <row r="32" spans="3:16" ht="15" x14ac:dyDescent="0.25">
      <c r="J32"/>
    </row>
    <row r="33" spans="10:10" ht="15" x14ac:dyDescent="0.25">
      <c r="J33"/>
    </row>
    <row r="34" spans="10:10" ht="15" x14ac:dyDescent="0.25">
      <c r="J34"/>
    </row>
    <row r="35" spans="10:10" ht="15" x14ac:dyDescent="0.25">
      <c r="J35"/>
    </row>
    <row r="36" spans="10:10" ht="15" x14ac:dyDescent="0.25">
      <c r="J36"/>
    </row>
    <row r="37" spans="10:10" ht="15" x14ac:dyDescent="0.25">
      <c r="J37"/>
    </row>
    <row r="38" spans="10:10" ht="15" x14ac:dyDescent="0.25">
      <c r="J38"/>
    </row>
    <row r="39" spans="10:10" ht="15" x14ac:dyDescent="0.25">
      <c r="J39"/>
    </row>
    <row r="40" spans="10:10" ht="15" x14ac:dyDescent="0.25">
      <c r="J40"/>
    </row>
    <row r="41" spans="10:10" ht="15" x14ac:dyDescent="0.25">
      <c r="J41"/>
    </row>
    <row r="42" spans="10:10" ht="15" x14ac:dyDescent="0.25">
      <c r="J42"/>
    </row>
    <row r="43" spans="10:10" ht="15" x14ac:dyDescent="0.25">
      <c r="J43"/>
    </row>
  </sheetData>
  <mergeCells count="5">
    <mergeCell ref="C2:E2"/>
    <mergeCell ref="C3:F3"/>
    <mergeCell ref="I3:W4"/>
    <mergeCell ref="J27:P28"/>
    <mergeCell ref="C10:D10"/>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2:V57"/>
  <sheetViews>
    <sheetView showGridLines="0" zoomScale="90" zoomScaleNormal="90" workbookViewId="0">
      <selection activeCell="M24" sqref="M24"/>
    </sheetView>
  </sheetViews>
  <sheetFormatPr baseColWidth="10" defaultColWidth="11.42578125" defaultRowHeight="14.25" x14ac:dyDescent="0.2"/>
  <cols>
    <col min="1" max="1" width="5" style="1" customWidth="1"/>
    <col min="2" max="2" width="26.85546875" style="1" customWidth="1"/>
    <col min="3" max="3" width="18.7109375" style="1" customWidth="1"/>
    <col min="4" max="4" width="24.7109375" style="1" customWidth="1"/>
    <col min="5" max="5" width="23.42578125" style="1" customWidth="1"/>
    <col min="6" max="6" width="4" style="1" customWidth="1"/>
    <col min="7" max="7" width="2.5703125" style="1" customWidth="1"/>
    <col min="8" max="8" width="2" style="1" customWidth="1"/>
    <col min="9" max="9" width="1.42578125" style="1" customWidth="1"/>
    <col min="10" max="10" width="2.5703125" style="1" customWidth="1"/>
    <col min="11" max="11" width="2.85546875" style="1" customWidth="1"/>
    <col min="12" max="16384" width="11.42578125" style="1"/>
  </cols>
  <sheetData>
    <row r="2" spans="2:22" x14ac:dyDescent="0.2">
      <c r="B2" s="66"/>
      <c r="C2" s="66"/>
      <c r="D2" s="66"/>
      <c r="E2" s="4"/>
      <c r="F2" s="5"/>
      <c r="G2" s="5"/>
      <c r="H2" s="5"/>
      <c r="I2" s="5"/>
      <c r="J2" s="5"/>
      <c r="K2" s="5"/>
      <c r="L2" s="5"/>
      <c r="M2" s="4"/>
      <c r="N2" s="4"/>
    </row>
    <row r="3" spans="2:22" ht="60.6" customHeight="1" x14ac:dyDescent="0.2">
      <c r="B3" s="209" t="s">
        <v>204</v>
      </c>
      <c r="C3" s="209"/>
      <c r="D3" s="209"/>
      <c r="E3" s="209"/>
      <c r="F3" s="3"/>
      <c r="G3" s="3"/>
      <c r="H3" s="83"/>
      <c r="I3" s="83"/>
      <c r="J3" s="83"/>
      <c r="K3" s="83"/>
      <c r="L3" s="83"/>
      <c r="M3" s="83"/>
      <c r="N3" s="83"/>
      <c r="O3" s="83"/>
      <c r="P3" s="83"/>
      <c r="Q3" s="83"/>
      <c r="R3" s="83"/>
      <c r="S3" s="83"/>
      <c r="T3" s="83"/>
      <c r="U3" s="83"/>
      <c r="V3" s="83"/>
    </row>
    <row r="4" spans="2:22" x14ac:dyDescent="0.2">
      <c r="B4" s="155" t="s">
        <v>124</v>
      </c>
      <c r="C4" s="156" t="s">
        <v>106</v>
      </c>
      <c r="D4" s="156" t="s">
        <v>107</v>
      </c>
      <c r="E4" s="156" t="s">
        <v>6</v>
      </c>
      <c r="H4" s="83"/>
      <c r="I4" s="83"/>
      <c r="J4" s="83"/>
      <c r="K4" s="83"/>
      <c r="L4" s="83"/>
      <c r="M4" s="83"/>
      <c r="N4" s="83"/>
      <c r="O4" s="83"/>
      <c r="P4" s="83"/>
      <c r="Q4" s="83"/>
      <c r="R4" s="83"/>
      <c r="S4" s="83"/>
      <c r="T4" s="83"/>
      <c r="U4" s="83"/>
      <c r="V4" s="83"/>
    </row>
    <row r="5" spans="2:22" x14ac:dyDescent="0.2">
      <c r="B5" s="161" t="s">
        <v>125</v>
      </c>
      <c r="C5" s="249">
        <v>12052</v>
      </c>
      <c r="D5" s="249">
        <v>853</v>
      </c>
      <c r="E5" s="249">
        <f>+C5+D5</f>
        <v>12905</v>
      </c>
      <c r="H5" s="16"/>
      <c r="I5" s="16"/>
      <c r="J5" s="16"/>
      <c r="K5" s="16"/>
      <c r="L5" s="16"/>
      <c r="M5" s="16"/>
      <c r="N5" s="16"/>
      <c r="O5" s="16"/>
      <c r="P5" s="16"/>
      <c r="Q5" s="16"/>
    </row>
    <row r="6" spans="2:22" x14ac:dyDescent="0.2">
      <c r="B6" s="161" t="s">
        <v>126</v>
      </c>
      <c r="C6" s="198">
        <v>2938</v>
      </c>
      <c r="D6" s="249">
        <v>35</v>
      </c>
      <c r="E6" s="249">
        <f t="shared" ref="E6:E11" si="0">+C6+D6</f>
        <v>2973</v>
      </c>
      <c r="H6" s="16"/>
      <c r="I6" s="16"/>
      <c r="J6" s="16"/>
      <c r="K6" s="16"/>
      <c r="L6" s="16"/>
      <c r="M6" s="16"/>
      <c r="N6" s="16"/>
      <c r="O6" s="16"/>
      <c r="P6" s="16"/>
      <c r="Q6" s="16"/>
    </row>
    <row r="7" spans="2:22" x14ac:dyDescent="0.2">
      <c r="B7" s="161" t="s">
        <v>127</v>
      </c>
      <c r="C7" s="198">
        <v>10804</v>
      </c>
      <c r="D7" s="249">
        <v>1238</v>
      </c>
      <c r="E7" s="249">
        <f t="shared" si="0"/>
        <v>12042</v>
      </c>
      <c r="H7" s="16"/>
      <c r="I7" s="16"/>
      <c r="J7" s="16"/>
      <c r="K7" s="16"/>
      <c r="L7" s="16"/>
      <c r="M7" s="16"/>
      <c r="N7" s="16"/>
      <c r="O7" s="16"/>
      <c r="P7" s="16"/>
      <c r="Q7" s="16"/>
    </row>
    <row r="8" spans="2:22" x14ac:dyDescent="0.2">
      <c r="B8" s="161" t="s">
        <v>128</v>
      </c>
      <c r="C8" s="198">
        <v>4288</v>
      </c>
      <c r="D8" s="249">
        <v>91</v>
      </c>
      <c r="E8" s="249">
        <f t="shared" si="0"/>
        <v>4379</v>
      </c>
      <c r="H8" s="16"/>
      <c r="I8" s="16"/>
      <c r="J8" s="16"/>
      <c r="K8" s="16"/>
      <c r="L8" s="16"/>
      <c r="M8" s="16"/>
      <c r="N8" s="16"/>
      <c r="O8" s="16"/>
      <c r="P8" s="16"/>
      <c r="Q8" s="16"/>
    </row>
    <row r="9" spans="2:22" x14ac:dyDescent="0.2">
      <c r="B9" s="161" t="s">
        <v>129</v>
      </c>
      <c r="C9" s="198">
        <v>1854</v>
      </c>
      <c r="D9" s="249">
        <v>145</v>
      </c>
      <c r="E9" s="249">
        <f t="shared" si="0"/>
        <v>1999</v>
      </c>
      <c r="H9" s="16"/>
      <c r="I9" s="16"/>
      <c r="J9" s="16"/>
      <c r="K9" s="16"/>
      <c r="L9" s="16"/>
      <c r="M9" s="16"/>
      <c r="N9" s="16"/>
      <c r="O9" s="16"/>
      <c r="P9" s="16"/>
      <c r="Q9" s="16"/>
    </row>
    <row r="10" spans="2:22" x14ac:dyDescent="0.2">
      <c r="B10" s="161" t="s">
        <v>130</v>
      </c>
      <c r="C10" s="198">
        <v>2367</v>
      </c>
      <c r="D10" s="249">
        <v>144</v>
      </c>
      <c r="E10" s="249">
        <f t="shared" si="0"/>
        <v>2511</v>
      </c>
      <c r="H10" s="16"/>
      <c r="I10" s="16"/>
      <c r="J10" s="16"/>
      <c r="K10" s="16"/>
      <c r="L10" s="16"/>
      <c r="M10" s="16"/>
      <c r="N10" s="16"/>
      <c r="O10" s="16"/>
      <c r="P10" s="16"/>
      <c r="Q10" s="16"/>
    </row>
    <row r="11" spans="2:22" x14ac:dyDescent="0.2">
      <c r="B11" s="161" t="s">
        <v>29</v>
      </c>
      <c r="C11" s="198">
        <v>871</v>
      </c>
      <c r="D11" s="249">
        <v>341</v>
      </c>
      <c r="E11" s="249">
        <f t="shared" si="0"/>
        <v>1212</v>
      </c>
      <c r="H11" s="16"/>
      <c r="I11" s="17"/>
      <c r="J11" s="16"/>
      <c r="K11" s="16"/>
      <c r="L11" s="16"/>
      <c r="M11" s="16"/>
      <c r="N11" s="16"/>
      <c r="O11" s="16"/>
      <c r="P11" s="16"/>
      <c r="Q11" s="16"/>
    </row>
    <row r="12" spans="2:22" x14ac:dyDescent="0.2">
      <c r="B12" s="164" t="s">
        <v>6</v>
      </c>
      <c r="C12" s="201">
        <f>+SUM(C5:C11)</f>
        <v>35174</v>
      </c>
      <c r="D12" s="201">
        <f t="shared" ref="D12:E12" si="1">+SUM(D5:D11)</f>
        <v>2847</v>
      </c>
      <c r="E12" s="201">
        <f t="shared" si="1"/>
        <v>38021</v>
      </c>
    </row>
    <row r="13" spans="2:22" ht="20.45" customHeight="1" x14ac:dyDescent="0.2">
      <c r="B13" s="106" t="s">
        <v>155</v>
      </c>
      <c r="C13" s="41"/>
      <c r="D13" s="41"/>
    </row>
    <row r="14" spans="2:22" ht="13.9" customHeight="1" x14ac:dyDescent="0.2">
      <c r="C14" s="28"/>
      <c r="D14" s="28"/>
      <c r="H14" s="14"/>
    </row>
    <row r="15" spans="2:22" x14ac:dyDescent="0.2">
      <c r="B15" s="28"/>
      <c r="C15" s="28"/>
      <c r="D15" s="28"/>
    </row>
    <row r="16" spans="2:22" x14ac:dyDescent="0.2">
      <c r="C16" s="2"/>
    </row>
    <row r="18" spans="2:16" ht="15" x14ac:dyDescent="0.25">
      <c r="B18"/>
      <c r="C18"/>
      <c r="D18"/>
      <c r="E18"/>
    </row>
    <row r="19" spans="2:16" ht="15" x14ac:dyDescent="0.25">
      <c r="B19"/>
      <c r="C19"/>
      <c r="D19"/>
      <c r="E19"/>
    </row>
    <row r="20" spans="2:16" ht="15" x14ac:dyDescent="0.25">
      <c r="B20"/>
      <c r="C20"/>
      <c r="D20"/>
      <c r="E20"/>
      <c r="K20" s="21"/>
    </row>
    <row r="21" spans="2:16" ht="15" x14ac:dyDescent="0.25">
      <c r="B21" s="28"/>
      <c r="C21" s="28"/>
      <c r="D21" s="28"/>
      <c r="E21"/>
      <c r="F21"/>
      <c r="G21"/>
      <c r="H21"/>
      <c r="I21"/>
      <c r="J21"/>
      <c r="K21" s="21"/>
    </row>
    <row r="22" spans="2:16" ht="15" x14ac:dyDescent="0.25">
      <c r="B22" s="28"/>
      <c r="C22" s="28"/>
      <c r="D22" s="28"/>
      <c r="E22"/>
      <c r="F22"/>
      <c r="G22"/>
      <c r="H22"/>
      <c r="I22"/>
      <c r="J22"/>
      <c r="K22" s="21"/>
    </row>
    <row r="23" spans="2:16" ht="15" x14ac:dyDescent="0.25">
      <c r="B23"/>
      <c r="C23"/>
      <c r="D23"/>
      <c r="E23"/>
      <c r="F23"/>
      <c r="G23"/>
      <c r="H23"/>
      <c r="I23"/>
      <c r="J23"/>
      <c r="K23" s="21"/>
    </row>
    <row r="24" spans="2:16" ht="13.9" customHeight="1" x14ac:dyDescent="0.25">
      <c r="B24"/>
      <c r="C24"/>
      <c r="D24"/>
      <c r="E24"/>
      <c r="F24"/>
      <c r="G24"/>
      <c r="H24"/>
      <c r="I24"/>
      <c r="J24"/>
    </row>
    <row r="25" spans="2:16" ht="15" x14ac:dyDescent="0.25">
      <c r="B25"/>
      <c r="C25"/>
      <c r="D25"/>
      <c r="E25"/>
      <c r="F25"/>
      <c r="G25"/>
      <c r="H25"/>
      <c r="I25"/>
      <c r="J25"/>
      <c r="K25" s="21"/>
    </row>
    <row r="26" spans="2:16" ht="15" x14ac:dyDescent="0.25">
      <c r="B26"/>
      <c r="C26"/>
      <c r="D26"/>
      <c r="E26"/>
      <c r="F26"/>
      <c r="G26"/>
      <c r="H26"/>
      <c r="I26"/>
      <c r="J26"/>
      <c r="K26" s="21"/>
    </row>
    <row r="27" spans="2:16" ht="15" x14ac:dyDescent="0.25">
      <c r="B27"/>
      <c r="C27"/>
      <c r="D27"/>
      <c r="E27"/>
      <c r="F27"/>
      <c r="G27"/>
      <c r="H27"/>
      <c r="I27"/>
      <c r="J27"/>
    </row>
    <row r="28" spans="2:16" ht="15" x14ac:dyDescent="0.25">
      <c r="B28"/>
      <c r="C28"/>
      <c r="D28"/>
      <c r="E28"/>
      <c r="F28"/>
      <c r="G28"/>
      <c r="H28"/>
      <c r="I28"/>
      <c r="J28"/>
      <c r="K28" s="21"/>
      <c r="M28" s="21"/>
    </row>
    <row r="29" spans="2:16" ht="15" x14ac:dyDescent="0.25">
      <c r="B29"/>
      <c r="C29"/>
      <c r="D29"/>
      <c r="E29"/>
      <c r="F29"/>
      <c r="G29"/>
      <c r="H29"/>
      <c r="I29"/>
      <c r="J29"/>
    </row>
    <row r="30" spans="2:16" ht="15" x14ac:dyDescent="0.25">
      <c r="B30"/>
      <c r="C30"/>
      <c r="D30"/>
      <c r="E30"/>
      <c r="F30"/>
      <c r="G30"/>
      <c r="H30"/>
      <c r="I30"/>
      <c r="J30"/>
    </row>
    <row r="31" spans="2:16" ht="15" x14ac:dyDescent="0.25">
      <c r="B31"/>
      <c r="C31"/>
      <c r="D31"/>
      <c r="E31"/>
      <c r="F31"/>
      <c r="G31"/>
      <c r="H31"/>
      <c r="I31"/>
      <c r="J31"/>
    </row>
    <row r="32" spans="2:16" ht="14.45" customHeight="1" x14ac:dyDescent="0.25">
      <c r="B32"/>
      <c r="C32"/>
      <c r="D32"/>
      <c r="E32"/>
      <c r="F32"/>
      <c r="G32"/>
      <c r="H32"/>
      <c r="I32"/>
      <c r="J32"/>
      <c r="K32" s="76"/>
      <c r="L32" s="76"/>
      <c r="M32" s="76"/>
      <c r="N32" s="76"/>
      <c r="O32" s="76"/>
      <c r="P32" s="76"/>
    </row>
    <row r="33" spans="2:16" ht="15" x14ac:dyDescent="0.25">
      <c r="B33"/>
      <c r="C33"/>
      <c r="D33"/>
      <c r="E33"/>
      <c r="F33" s="20"/>
      <c r="G33"/>
      <c r="H33"/>
      <c r="I33"/>
      <c r="J33"/>
      <c r="K33" s="76"/>
      <c r="L33" s="76"/>
      <c r="M33" s="76"/>
      <c r="N33" s="76"/>
      <c r="O33" s="76"/>
      <c r="P33" s="76"/>
    </row>
    <row r="34" spans="2:16" ht="15" x14ac:dyDescent="0.25">
      <c r="B34"/>
      <c r="C34"/>
      <c r="D34"/>
      <c r="E34"/>
      <c r="F34" s="20"/>
      <c r="G34"/>
      <c r="H34"/>
      <c r="I34"/>
      <c r="J34"/>
    </row>
    <row r="35" spans="2:16" ht="15" x14ac:dyDescent="0.25">
      <c r="B35"/>
      <c r="C35"/>
      <c r="D35"/>
      <c r="E35"/>
      <c r="F35" s="20"/>
      <c r="G35"/>
      <c r="H35"/>
      <c r="I35"/>
      <c r="J35"/>
    </row>
    <row r="36" spans="2:16" ht="15" x14ac:dyDescent="0.25">
      <c r="B36"/>
      <c r="C36"/>
      <c r="D36"/>
      <c r="E36"/>
      <c r="F36" s="20"/>
      <c r="G36"/>
      <c r="H36"/>
      <c r="I36"/>
      <c r="J36"/>
    </row>
    <row r="37" spans="2:16" ht="15" x14ac:dyDescent="0.25">
      <c r="B37"/>
      <c r="C37"/>
      <c r="D37"/>
      <c r="E37"/>
      <c r="F37"/>
      <c r="G37"/>
      <c r="H37"/>
      <c r="I37"/>
      <c r="J37"/>
    </row>
    <row r="38" spans="2:16" ht="15" x14ac:dyDescent="0.25">
      <c r="B38"/>
      <c r="C38"/>
      <c r="D38"/>
      <c r="E38"/>
      <c r="F38" s="20"/>
      <c r="G38"/>
      <c r="H38"/>
      <c r="I38"/>
      <c r="J38"/>
    </row>
    <row r="39" spans="2:16" ht="15" x14ac:dyDescent="0.25">
      <c r="B39"/>
      <c r="C39"/>
      <c r="D39"/>
      <c r="E39"/>
      <c r="F39" s="20"/>
      <c r="G39"/>
      <c r="H39"/>
      <c r="I39"/>
      <c r="J39"/>
    </row>
    <row r="40" spans="2:16" ht="15" x14ac:dyDescent="0.25">
      <c r="B40"/>
      <c r="C40"/>
      <c r="D40"/>
      <c r="E40"/>
      <c r="F40"/>
      <c r="G40"/>
      <c r="H40"/>
      <c r="I40"/>
      <c r="J40"/>
    </row>
    <row r="41" spans="2:16" ht="15" x14ac:dyDescent="0.25">
      <c r="B41"/>
      <c r="C41"/>
      <c r="D41"/>
      <c r="E41"/>
      <c r="F41" s="20"/>
      <c r="G41"/>
      <c r="H41"/>
      <c r="I41"/>
      <c r="J41"/>
    </row>
    <row r="42" spans="2:16" ht="15" x14ac:dyDescent="0.25">
      <c r="B42"/>
      <c r="C42"/>
      <c r="D42"/>
      <c r="E42"/>
      <c r="F42"/>
      <c r="G42"/>
      <c r="H42"/>
      <c r="I42"/>
      <c r="J42"/>
    </row>
    <row r="43" spans="2:16" ht="15" x14ac:dyDescent="0.25">
      <c r="B43"/>
      <c r="C43"/>
      <c r="D43"/>
      <c r="E43"/>
      <c r="F43"/>
      <c r="G43"/>
      <c r="H43"/>
      <c r="I43"/>
      <c r="J43"/>
    </row>
    <row r="44" spans="2:16" ht="15" x14ac:dyDescent="0.25">
      <c r="B44"/>
      <c r="C44"/>
      <c r="D44"/>
      <c r="E44"/>
      <c r="F44"/>
      <c r="G44"/>
      <c r="H44"/>
      <c r="I44"/>
      <c r="J44"/>
    </row>
    <row r="45" spans="2:16" ht="15" x14ac:dyDescent="0.25">
      <c r="B45"/>
      <c r="C45"/>
      <c r="D45"/>
      <c r="E45"/>
      <c r="F45"/>
      <c r="G45"/>
      <c r="H45"/>
      <c r="I45"/>
      <c r="J45"/>
    </row>
    <row r="46" spans="2:16" ht="15" x14ac:dyDescent="0.25">
      <c r="B46"/>
      <c r="C46"/>
      <c r="D46"/>
      <c r="E46"/>
      <c r="F46"/>
      <c r="G46"/>
      <c r="H46"/>
      <c r="I46"/>
      <c r="J46"/>
    </row>
    <row r="47" spans="2:16" ht="15" x14ac:dyDescent="0.25">
      <c r="B47"/>
      <c r="C47"/>
      <c r="D47"/>
      <c r="E47"/>
      <c r="F47"/>
      <c r="G47"/>
      <c r="H47"/>
      <c r="I47"/>
      <c r="J47"/>
    </row>
    <row r="48" spans="2:16" ht="15" x14ac:dyDescent="0.25">
      <c r="B48"/>
      <c r="C48"/>
      <c r="D48"/>
      <c r="E48"/>
      <c r="F48"/>
      <c r="G48"/>
      <c r="H48"/>
      <c r="I48"/>
      <c r="J48"/>
    </row>
    <row r="49" spans="6:10" ht="15" x14ac:dyDescent="0.25">
      <c r="F49"/>
      <c r="G49"/>
      <c r="H49"/>
      <c r="I49"/>
      <c r="J49"/>
    </row>
    <row r="50" spans="6:10" ht="15" x14ac:dyDescent="0.25">
      <c r="F50"/>
      <c r="G50"/>
      <c r="H50"/>
      <c r="I50"/>
      <c r="J50"/>
    </row>
    <row r="51" spans="6:10" ht="15" x14ac:dyDescent="0.25">
      <c r="F51"/>
      <c r="G51"/>
      <c r="H51"/>
      <c r="I51"/>
      <c r="J51"/>
    </row>
    <row r="52" spans="6:10" ht="15" x14ac:dyDescent="0.25">
      <c r="F52"/>
      <c r="G52"/>
      <c r="H52"/>
      <c r="I52"/>
      <c r="J52"/>
    </row>
    <row r="53" spans="6:10" ht="15" x14ac:dyDescent="0.25">
      <c r="F53"/>
      <c r="G53"/>
      <c r="H53"/>
      <c r="I53"/>
      <c r="J53"/>
    </row>
    <row r="54" spans="6:10" ht="15" x14ac:dyDescent="0.25">
      <c r="F54"/>
      <c r="G54"/>
      <c r="H54"/>
      <c r="I54"/>
      <c r="J54"/>
    </row>
    <row r="55" spans="6:10" ht="15" x14ac:dyDescent="0.25">
      <c r="F55"/>
      <c r="G55"/>
      <c r="H55"/>
      <c r="I55"/>
      <c r="J55"/>
    </row>
    <row r="56" spans="6:10" ht="15" x14ac:dyDescent="0.25">
      <c r="F56"/>
      <c r="G56"/>
      <c r="H56"/>
      <c r="I56"/>
      <c r="J56"/>
    </row>
    <row r="57" spans="6:10" ht="15" x14ac:dyDescent="0.25">
      <c r="F57"/>
      <c r="G57"/>
      <c r="H57"/>
      <c r="I57"/>
      <c r="J57"/>
    </row>
  </sheetData>
  <mergeCells count="4">
    <mergeCell ref="B2:D2"/>
    <mergeCell ref="B3:E3"/>
    <mergeCell ref="H3:V4"/>
    <mergeCell ref="K32:P33"/>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2:V40"/>
  <sheetViews>
    <sheetView showGridLines="0" zoomScale="85" zoomScaleNormal="85" workbookViewId="0">
      <selection activeCell="E14" sqref="E14"/>
    </sheetView>
  </sheetViews>
  <sheetFormatPr baseColWidth="10" defaultColWidth="11.42578125" defaultRowHeight="14.25" x14ac:dyDescent="0.2"/>
  <cols>
    <col min="1" max="1" width="11.42578125" style="1"/>
    <col min="2" max="2" width="33.42578125" style="1" customWidth="1"/>
    <col min="3" max="3" width="27" style="1" customWidth="1"/>
    <col min="4" max="4" width="17.7109375" style="1" customWidth="1"/>
    <col min="5" max="5" width="20.28515625" style="1" customWidth="1"/>
    <col min="6" max="16384" width="11.42578125" style="1"/>
  </cols>
  <sheetData>
    <row r="2" spans="2:22" ht="23.25" customHeight="1" x14ac:dyDescent="0.2">
      <c r="B2" s="66"/>
      <c r="C2" s="66"/>
      <c r="D2" s="66"/>
      <c r="E2" s="4"/>
      <c r="F2" s="5"/>
      <c r="G2" s="5"/>
      <c r="H2" s="5"/>
      <c r="I2" s="5"/>
      <c r="J2" s="5"/>
      <c r="K2" s="5"/>
      <c r="L2" s="5"/>
      <c r="M2" s="4"/>
      <c r="N2" s="4"/>
    </row>
    <row r="3" spans="2:22" ht="62.45" customHeight="1" x14ac:dyDescent="0.25">
      <c r="B3" s="89" t="s">
        <v>205</v>
      </c>
      <c r="C3" s="89"/>
      <c r="D3" s="89"/>
      <c r="E3" s="89"/>
      <c r="F3" s="3"/>
      <c r="G3" s="3"/>
      <c r="H3" s="83"/>
      <c r="I3" s="83"/>
      <c r="J3" s="83"/>
      <c r="K3" s="83"/>
      <c r="L3" s="83"/>
      <c r="M3" s="83"/>
      <c r="N3" s="83"/>
      <c r="O3" s="83"/>
      <c r="P3" s="83"/>
      <c r="Q3" s="83"/>
      <c r="R3" s="83"/>
      <c r="S3" s="83"/>
      <c r="T3" s="83"/>
      <c r="U3" s="83"/>
      <c r="V3" s="83"/>
    </row>
    <row r="4" spans="2:22" x14ac:dyDescent="0.2">
      <c r="B4" s="155" t="s">
        <v>131</v>
      </c>
      <c r="C4" s="156" t="s">
        <v>106</v>
      </c>
      <c r="D4" s="200" t="s">
        <v>107</v>
      </c>
      <c r="E4" s="200" t="s">
        <v>6</v>
      </c>
      <c r="H4" s="16"/>
      <c r="I4" s="16"/>
      <c r="J4" s="16"/>
      <c r="K4" s="16"/>
      <c r="L4" s="16"/>
      <c r="M4" s="16"/>
      <c r="N4" s="16"/>
      <c r="O4" s="16"/>
      <c r="P4" s="16"/>
      <c r="Q4" s="16"/>
    </row>
    <row r="5" spans="2:22" x14ac:dyDescent="0.2">
      <c r="B5" s="161" t="s">
        <v>125</v>
      </c>
      <c r="C5" s="242">
        <v>5327</v>
      </c>
      <c r="D5" s="242">
        <v>31</v>
      </c>
      <c r="E5" s="242">
        <f>+C5+D5</f>
        <v>5358</v>
      </c>
      <c r="H5" s="16"/>
      <c r="I5" s="16"/>
      <c r="J5" s="16"/>
      <c r="K5" s="16"/>
      <c r="L5" s="16"/>
      <c r="M5" s="16"/>
      <c r="N5" s="16"/>
      <c r="O5" s="16"/>
      <c r="P5" s="16"/>
      <c r="Q5" s="16"/>
    </row>
    <row r="6" spans="2:22" x14ac:dyDescent="0.2">
      <c r="B6" s="161" t="s">
        <v>127</v>
      </c>
      <c r="C6" s="250">
        <v>11563</v>
      </c>
      <c r="D6" s="242">
        <v>614</v>
      </c>
      <c r="E6" s="242">
        <f>+C6+D6</f>
        <v>12177</v>
      </c>
      <c r="H6" s="16"/>
      <c r="I6" s="16"/>
      <c r="J6" s="16"/>
      <c r="K6" s="16"/>
      <c r="L6" s="16"/>
      <c r="M6" s="16"/>
      <c r="N6" s="16"/>
      <c r="O6" s="16"/>
      <c r="P6" s="16"/>
      <c r="Q6" s="16"/>
    </row>
    <row r="7" spans="2:22" x14ac:dyDescent="0.2">
      <c r="B7" s="161" t="s">
        <v>129</v>
      </c>
      <c r="C7" s="250">
        <v>16054</v>
      </c>
      <c r="D7" s="242">
        <v>1601</v>
      </c>
      <c r="E7" s="242">
        <f>+C7+D7</f>
        <v>17655</v>
      </c>
      <c r="H7" s="16"/>
      <c r="I7" s="17"/>
      <c r="J7" s="16"/>
      <c r="K7" s="16"/>
      <c r="L7" s="16"/>
      <c r="M7" s="16"/>
      <c r="N7" s="16"/>
      <c r="O7" s="16"/>
      <c r="P7" s="16"/>
      <c r="Q7" s="16"/>
    </row>
    <row r="8" spans="2:22" x14ac:dyDescent="0.2">
      <c r="B8" s="161" t="s">
        <v>132</v>
      </c>
      <c r="C8" s="250">
        <v>1424</v>
      </c>
      <c r="D8" s="242">
        <v>270</v>
      </c>
      <c r="E8" s="242">
        <f>+C8+D8</f>
        <v>1694</v>
      </c>
    </row>
    <row r="9" spans="2:22" x14ac:dyDescent="0.2">
      <c r="B9" s="161" t="s">
        <v>29</v>
      </c>
      <c r="C9" s="250">
        <v>806</v>
      </c>
      <c r="D9" s="242">
        <v>331</v>
      </c>
      <c r="E9" s="242">
        <f t="shared" ref="E9" si="0">+C9+D9</f>
        <v>1137</v>
      </c>
    </row>
    <row r="10" spans="2:22" x14ac:dyDescent="0.2">
      <c r="B10" s="164" t="s">
        <v>6</v>
      </c>
      <c r="C10" s="201">
        <f>+SUM(C5:C9)</f>
        <v>35174</v>
      </c>
      <c r="D10" s="201">
        <f>+SUM(D5:D9)</f>
        <v>2847</v>
      </c>
      <c r="E10" s="201">
        <f>+SUM(E5:E9)</f>
        <v>38021</v>
      </c>
    </row>
    <row r="11" spans="2:22" x14ac:dyDescent="0.2">
      <c r="B11" s="106" t="s">
        <v>155</v>
      </c>
      <c r="C11" s="45"/>
      <c r="D11" s="45"/>
    </row>
    <row r="12" spans="2:22" ht="13.9" customHeight="1" x14ac:dyDescent="0.2">
      <c r="C12" s="28"/>
      <c r="D12" s="28"/>
    </row>
    <row r="13" spans="2:22" x14ac:dyDescent="0.2">
      <c r="B13" s="28"/>
      <c r="C13" s="28"/>
      <c r="D13" s="28"/>
    </row>
    <row r="14" spans="2:22" ht="15" x14ac:dyDescent="0.25">
      <c r="B14"/>
      <c r="C14"/>
      <c r="D14"/>
      <c r="E14"/>
    </row>
    <row r="15" spans="2:22" ht="15" x14ac:dyDescent="0.25">
      <c r="B15"/>
      <c r="C15"/>
      <c r="D15"/>
      <c r="E15"/>
    </row>
    <row r="16" spans="2:22" ht="15" x14ac:dyDescent="0.25">
      <c r="B16"/>
      <c r="C16"/>
      <c r="D16"/>
      <c r="E16"/>
      <c r="F16"/>
      <c r="G16"/>
      <c r="H16"/>
      <c r="I16"/>
    </row>
    <row r="17" spans="2:18" ht="15" x14ac:dyDescent="0.25">
      <c r="B17"/>
      <c r="C17"/>
      <c r="D17"/>
      <c r="E17"/>
      <c r="F17"/>
      <c r="G17"/>
      <c r="H17"/>
      <c r="I17"/>
    </row>
    <row r="18" spans="2:18" ht="13.9" customHeight="1" x14ac:dyDescent="0.25">
      <c r="B18"/>
      <c r="C18"/>
      <c r="D18"/>
      <c r="E18"/>
      <c r="F18"/>
      <c r="G18"/>
      <c r="H18"/>
      <c r="I18"/>
    </row>
    <row r="19" spans="2:18" ht="15" x14ac:dyDescent="0.25">
      <c r="B19"/>
      <c r="C19"/>
      <c r="D19"/>
      <c r="E19"/>
      <c r="F19"/>
      <c r="G19"/>
      <c r="H19"/>
      <c r="I19"/>
    </row>
    <row r="20" spans="2:18" ht="15" x14ac:dyDescent="0.25">
      <c r="B20"/>
      <c r="C20"/>
      <c r="D20"/>
      <c r="E20"/>
      <c r="F20"/>
      <c r="G20"/>
      <c r="H20"/>
      <c r="I20"/>
    </row>
    <row r="21" spans="2:18" ht="15" x14ac:dyDescent="0.25">
      <c r="B21"/>
      <c r="C21"/>
      <c r="D21"/>
      <c r="E21"/>
      <c r="F21"/>
      <c r="G21"/>
      <c r="H21"/>
      <c r="I21"/>
    </row>
    <row r="22" spans="2:18" ht="15" x14ac:dyDescent="0.25">
      <c r="B22"/>
      <c r="C22"/>
      <c r="D22"/>
      <c r="E22"/>
      <c r="F22"/>
      <c r="G22"/>
      <c r="H22"/>
      <c r="I22"/>
    </row>
    <row r="23" spans="2:18" ht="15" x14ac:dyDescent="0.25">
      <c r="B23"/>
      <c r="C23"/>
      <c r="D23"/>
      <c r="E23"/>
      <c r="F23"/>
      <c r="G23"/>
      <c r="H23"/>
      <c r="I23"/>
    </row>
    <row r="24" spans="2:18" ht="14.45" customHeight="1" x14ac:dyDescent="0.25">
      <c r="B24"/>
      <c r="C24"/>
      <c r="D24"/>
      <c r="E24"/>
      <c r="F24"/>
      <c r="G24"/>
      <c r="H24"/>
      <c r="I24"/>
      <c r="L24" s="76"/>
      <c r="M24" s="76"/>
      <c r="N24" s="76"/>
      <c r="O24" s="76"/>
      <c r="P24" s="76"/>
      <c r="Q24" s="76"/>
      <c r="R24" s="76"/>
    </row>
    <row r="25" spans="2:18" ht="15" x14ac:dyDescent="0.25">
      <c r="B25"/>
      <c r="C25"/>
      <c r="D25"/>
      <c r="E25"/>
      <c r="F25"/>
      <c r="G25"/>
      <c r="H25"/>
      <c r="I25"/>
      <c r="L25" s="76"/>
      <c r="M25" s="76"/>
      <c r="N25" s="76"/>
      <c r="O25" s="76"/>
      <c r="P25" s="76"/>
      <c r="Q25" s="76"/>
      <c r="R25" s="76"/>
    </row>
    <row r="26" spans="2:18" ht="15" x14ac:dyDescent="0.25">
      <c r="B26"/>
      <c r="C26"/>
      <c r="D26"/>
      <c r="E26"/>
      <c r="F26"/>
      <c r="G26"/>
      <c r="H26"/>
      <c r="I26"/>
    </row>
    <row r="27" spans="2:18" ht="15" x14ac:dyDescent="0.25">
      <c r="B27"/>
      <c r="C27"/>
      <c r="D27"/>
      <c r="E27"/>
      <c r="F27"/>
      <c r="G27"/>
      <c r="H27"/>
      <c r="I27"/>
    </row>
    <row r="28" spans="2:18" ht="15" x14ac:dyDescent="0.25">
      <c r="B28"/>
      <c r="C28"/>
      <c r="D28"/>
      <c r="E28"/>
      <c r="F28"/>
      <c r="G28"/>
      <c r="H28"/>
      <c r="I28"/>
    </row>
    <row r="29" spans="2:18" ht="15" x14ac:dyDescent="0.25">
      <c r="F29"/>
      <c r="G29"/>
      <c r="H29"/>
      <c r="I29"/>
    </row>
    <row r="30" spans="2:18" ht="15" x14ac:dyDescent="0.25">
      <c r="F30"/>
      <c r="G30"/>
      <c r="H30"/>
      <c r="I30"/>
    </row>
    <row r="31" spans="2:18" ht="15" x14ac:dyDescent="0.25">
      <c r="F31"/>
      <c r="G31"/>
      <c r="H31"/>
      <c r="I31"/>
    </row>
    <row r="32" spans="2:18" ht="15" x14ac:dyDescent="0.25">
      <c r="F32"/>
      <c r="G32"/>
      <c r="H32"/>
      <c r="I32"/>
    </row>
    <row r="33" spans="6:9" ht="15" x14ac:dyDescent="0.25">
      <c r="F33"/>
      <c r="G33"/>
      <c r="H33"/>
      <c r="I33"/>
    </row>
    <row r="34" spans="6:9" ht="15" x14ac:dyDescent="0.25">
      <c r="F34"/>
      <c r="G34"/>
      <c r="H34"/>
      <c r="I34"/>
    </row>
    <row r="35" spans="6:9" ht="15" x14ac:dyDescent="0.25">
      <c r="F35"/>
      <c r="G35"/>
      <c r="H35"/>
      <c r="I35"/>
    </row>
    <row r="36" spans="6:9" ht="15" x14ac:dyDescent="0.25">
      <c r="F36"/>
      <c r="G36"/>
      <c r="H36"/>
      <c r="I36"/>
    </row>
    <row r="37" spans="6:9" ht="15" x14ac:dyDescent="0.25">
      <c r="F37"/>
      <c r="G37"/>
      <c r="H37"/>
      <c r="I37"/>
    </row>
    <row r="38" spans="6:9" ht="15" x14ac:dyDescent="0.25">
      <c r="F38"/>
      <c r="G38"/>
      <c r="H38"/>
      <c r="I38"/>
    </row>
    <row r="39" spans="6:9" ht="15" x14ac:dyDescent="0.25">
      <c r="F39"/>
      <c r="G39"/>
      <c r="H39"/>
      <c r="I39"/>
    </row>
    <row r="40" spans="6:9" ht="15" x14ac:dyDescent="0.25">
      <c r="F40"/>
      <c r="G40"/>
      <c r="H40"/>
      <c r="I40"/>
    </row>
  </sheetData>
  <mergeCells count="4">
    <mergeCell ref="B2:D2"/>
    <mergeCell ref="B3:E3"/>
    <mergeCell ref="H3:V3"/>
    <mergeCell ref="L24:R25"/>
  </mergeCells>
  <phoneticPr fontId="12" type="noConversion"/>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B1:N13"/>
  <sheetViews>
    <sheetView showGridLines="0" topLeftCell="B1" workbookViewId="0">
      <selection activeCell="B12" sqref="B12"/>
    </sheetView>
  </sheetViews>
  <sheetFormatPr baseColWidth="10" defaultColWidth="11.42578125" defaultRowHeight="15" x14ac:dyDescent="0.25"/>
  <cols>
    <col min="1" max="1" width="6.42578125" customWidth="1"/>
    <col min="2" max="2" width="38.42578125" customWidth="1"/>
    <col min="3" max="4" width="16.42578125" customWidth="1"/>
    <col min="5" max="5" width="13" customWidth="1"/>
    <col min="6" max="6" width="15.5703125" customWidth="1"/>
    <col min="8" max="8" width="15.140625" customWidth="1"/>
    <col min="9" max="9" width="15.42578125" customWidth="1"/>
  </cols>
  <sheetData>
    <row r="1" spans="2:14" ht="18.600000000000001" customHeight="1" x14ac:dyDescent="0.25">
      <c r="B1" s="9"/>
      <c r="C1" s="9"/>
      <c r="D1" s="9"/>
      <c r="E1" s="9"/>
    </row>
    <row r="2" spans="2:14" x14ac:dyDescent="0.25">
      <c r="B2" s="89" t="s">
        <v>206</v>
      </c>
      <c r="C2" s="89"/>
      <c r="D2" s="89"/>
      <c r="E2" s="89"/>
      <c r="F2" s="89"/>
      <c r="G2" s="89"/>
      <c r="H2" s="89"/>
      <c r="I2" s="89"/>
    </row>
    <row r="3" spans="2:14" ht="31.9" customHeight="1" x14ac:dyDescent="0.25">
      <c r="B3" s="89"/>
      <c r="C3" s="89"/>
      <c r="D3" s="89"/>
      <c r="E3" s="89"/>
      <c r="F3" s="89"/>
      <c r="G3" s="89"/>
      <c r="H3" s="89"/>
      <c r="I3" s="89"/>
    </row>
    <row r="4" spans="2:14" ht="14.45" customHeight="1" x14ac:dyDescent="0.25">
      <c r="B4" s="172" t="s">
        <v>133</v>
      </c>
      <c r="C4" s="178" t="s">
        <v>1</v>
      </c>
      <c r="D4" s="178"/>
      <c r="E4" s="178"/>
      <c r="F4" s="178" t="s">
        <v>152</v>
      </c>
      <c r="G4" s="178"/>
      <c r="H4" s="178"/>
      <c r="I4" s="178" t="s">
        <v>8</v>
      </c>
    </row>
    <row r="5" spans="2:14" x14ac:dyDescent="0.25">
      <c r="B5" s="174"/>
      <c r="C5" s="175" t="s">
        <v>134</v>
      </c>
      <c r="D5" s="175" t="s">
        <v>135</v>
      </c>
      <c r="E5" s="175" t="s">
        <v>6</v>
      </c>
      <c r="F5" s="175" t="s">
        <v>134</v>
      </c>
      <c r="G5" s="175" t="s">
        <v>135</v>
      </c>
      <c r="H5" s="175" t="s">
        <v>6</v>
      </c>
      <c r="I5" s="179"/>
    </row>
    <row r="6" spans="2:14" x14ac:dyDescent="0.25">
      <c r="B6" s="161" t="s">
        <v>136</v>
      </c>
      <c r="C6" s="254">
        <v>6781</v>
      </c>
      <c r="D6" s="254">
        <v>2652</v>
      </c>
      <c r="E6" s="254">
        <f>+C6+D6</f>
        <v>9433</v>
      </c>
      <c r="F6" s="254">
        <v>7572.5</v>
      </c>
      <c r="G6" s="254">
        <v>2620</v>
      </c>
      <c r="H6" s="254">
        <f>SUM(F6:G6)</f>
        <v>10192.5</v>
      </c>
      <c r="I6" s="255">
        <f>((H6-E6)/E6)*100</f>
        <v>8.0515212551680282</v>
      </c>
    </row>
    <row r="7" spans="2:14" x14ac:dyDescent="0.25">
      <c r="B7" s="161" t="s">
        <v>137</v>
      </c>
      <c r="C7" s="254">
        <v>17575</v>
      </c>
      <c r="D7" s="256">
        <v>25</v>
      </c>
      <c r="E7" s="254">
        <f t="shared" ref="E7:E10" si="0">+C7+D7</f>
        <v>17600</v>
      </c>
      <c r="F7" s="254">
        <v>12224</v>
      </c>
      <c r="G7" s="256">
        <v>31</v>
      </c>
      <c r="H7" s="254">
        <f>SUM(F7:G7)</f>
        <v>12255</v>
      </c>
      <c r="I7" s="255">
        <f t="shared" ref="I7:I10" si="1">((H7-E7)/E7)*100</f>
        <v>-30.369318181818183</v>
      </c>
    </row>
    <row r="8" spans="2:14" x14ac:dyDescent="0.25">
      <c r="B8" s="161" t="s">
        <v>151</v>
      </c>
      <c r="C8" s="254">
        <v>8281</v>
      </c>
      <c r="D8" s="256">
        <v>14</v>
      </c>
      <c r="E8" s="254">
        <f t="shared" si="0"/>
        <v>8295</v>
      </c>
      <c r="F8" s="254">
        <v>8127</v>
      </c>
      <c r="G8" s="256">
        <v>32</v>
      </c>
      <c r="H8" s="254">
        <f>SUM(F8:G8)</f>
        <v>8159</v>
      </c>
      <c r="I8" s="255">
        <f t="shared" si="1"/>
        <v>-1.6395418927064496</v>
      </c>
    </row>
    <row r="9" spans="2:14" x14ac:dyDescent="0.25">
      <c r="B9" s="161" t="s">
        <v>139</v>
      </c>
      <c r="C9" s="254">
        <v>5300</v>
      </c>
      <c r="D9" s="256">
        <v>51</v>
      </c>
      <c r="E9" s="254">
        <f t="shared" si="0"/>
        <v>5351</v>
      </c>
      <c r="F9" s="254">
        <v>2692</v>
      </c>
      <c r="G9" s="256">
        <v>1</v>
      </c>
      <c r="H9" s="254">
        <f>SUM(F9:G9)</f>
        <v>2693</v>
      </c>
      <c r="I9" s="255">
        <f t="shared" si="1"/>
        <v>-49.672958325546631</v>
      </c>
    </row>
    <row r="10" spans="2:14" x14ac:dyDescent="0.25">
      <c r="B10" s="161" t="s">
        <v>164</v>
      </c>
      <c r="C10" s="254">
        <v>1299</v>
      </c>
      <c r="D10" s="256">
        <v>321</v>
      </c>
      <c r="E10" s="254">
        <f t="shared" si="0"/>
        <v>1620</v>
      </c>
      <c r="F10" s="254">
        <v>4976</v>
      </c>
      <c r="G10" s="256">
        <v>163</v>
      </c>
      <c r="H10" s="254">
        <f>SUM(F10:G10)</f>
        <v>5139</v>
      </c>
      <c r="I10" s="255">
        <f t="shared" si="1"/>
        <v>217.2222222222222</v>
      </c>
    </row>
    <row r="11" spans="2:14" ht="16.899999999999999" customHeight="1" x14ac:dyDescent="0.25">
      <c r="B11" s="164" t="s">
        <v>6</v>
      </c>
      <c r="C11" s="257">
        <f t="shared" ref="C11:H11" si="2">SUM(C6:C10)</f>
        <v>39236</v>
      </c>
      <c r="D11" s="257">
        <f t="shared" si="2"/>
        <v>3063</v>
      </c>
      <c r="E11" s="257">
        <f t="shared" si="2"/>
        <v>42299</v>
      </c>
      <c r="F11" s="258">
        <f t="shared" si="2"/>
        <v>35591.5</v>
      </c>
      <c r="G11" s="258">
        <f t="shared" si="2"/>
        <v>2847</v>
      </c>
      <c r="H11" s="258">
        <f t="shared" si="2"/>
        <v>38438.5</v>
      </c>
      <c r="I11" s="211">
        <f>((H11-E11)/E11)*100</f>
        <v>-9.1266933024421384</v>
      </c>
    </row>
    <row r="12" spans="2:14" ht="14.45" customHeight="1" x14ac:dyDescent="0.25">
      <c r="B12" s="259" t="s">
        <v>157</v>
      </c>
      <c r="F12" s="28"/>
      <c r="G12" s="28"/>
      <c r="I12" s="76"/>
      <c r="J12" s="76"/>
      <c r="K12" s="76"/>
      <c r="L12" s="76"/>
      <c r="M12" s="76"/>
      <c r="N12" s="76"/>
    </row>
    <row r="13" spans="2:14" x14ac:dyDescent="0.25">
      <c r="I13" s="76"/>
      <c r="J13" s="76"/>
      <c r="K13" s="76"/>
      <c r="L13" s="76"/>
      <c r="M13" s="76"/>
      <c r="N13" s="76"/>
    </row>
  </sheetData>
  <mergeCells count="6">
    <mergeCell ref="B2:I3"/>
    <mergeCell ref="I12:N13"/>
    <mergeCell ref="B4:B5"/>
    <mergeCell ref="C4:E4"/>
    <mergeCell ref="F4:H4"/>
    <mergeCell ref="I4:I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B2:N14"/>
  <sheetViews>
    <sheetView showGridLines="0" workbookViewId="0">
      <selection activeCell="B13" sqref="B13"/>
    </sheetView>
  </sheetViews>
  <sheetFormatPr baseColWidth="10" defaultColWidth="11.42578125" defaultRowHeight="15" x14ac:dyDescent="0.25"/>
  <cols>
    <col min="1" max="1" width="5.28515625" customWidth="1"/>
    <col min="2" max="2" width="33.7109375" customWidth="1"/>
    <col min="3" max="3" width="16.5703125" customWidth="1"/>
    <col min="5" max="5" width="12.42578125" customWidth="1"/>
    <col min="6" max="6" width="15.28515625" customWidth="1"/>
    <col min="7" max="7" width="12.140625" bestFit="1" customWidth="1"/>
    <col min="8" max="8" width="14" customWidth="1"/>
    <col min="9" max="9" width="13.7109375" customWidth="1"/>
  </cols>
  <sheetData>
    <row r="2" spans="2:14" ht="21" customHeight="1" x14ac:dyDescent="0.25">
      <c r="H2" s="9"/>
      <c r="I2" s="9"/>
      <c r="J2" s="9"/>
      <c r="K2" s="9"/>
      <c r="L2" s="9"/>
      <c r="M2" s="9"/>
      <c r="N2" s="9"/>
    </row>
    <row r="3" spans="2:14" ht="41.45" customHeight="1" x14ac:dyDescent="0.25">
      <c r="B3" s="248" t="s">
        <v>207</v>
      </c>
      <c r="C3" s="248"/>
      <c r="D3" s="248"/>
      <c r="E3" s="248"/>
      <c r="F3" s="248"/>
      <c r="G3" s="248"/>
      <c r="H3" s="248"/>
      <c r="I3" s="248"/>
      <c r="J3" s="9"/>
      <c r="K3" s="9"/>
      <c r="L3" s="9"/>
      <c r="M3" s="9"/>
      <c r="N3" s="9"/>
    </row>
    <row r="4" spans="2:14" ht="21" customHeight="1" x14ac:dyDescent="0.25">
      <c r="B4" s="248"/>
      <c r="C4" s="248"/>
      <c r="D4" s="248"/>
      <c r="E4" s="248"/>
      <c r="F4" s="248"/>
      <c r="G4" s="248"/>
      <c r="H4" s="248"/>
      <c r="I4" s="248"/>
      <c r="J4" s="9"/>
      <c r="K4" s="9"/>
      <c r="L4" s="9"/>
      <c r="M4" s="9"/>
      <c r="N4" s="9"/>
    </row>
    <row r="5" spans="2:14" x14ac:dyDescent="0.25">
      <c r="B5" s="172" t="s">
        <v>133</v>
      </c>
      <c r="C5" s="178" t="s">
        <v>1</v>
      </c>
      <c r="D5" s="178"/>
      <c r="E5" s="178"/>
      <c r="F5" s="178" t="s">
        <v>152</v>
      </c>
      <c r="G5" s="178"/>
      <c r="H5" s="178"/>
      <c r="I5" s="178" t="s">
        <v>8</v>
      </c>
    </row>
    <row r="6" spans="2:14" x14ac:dyDescent="0.25">
      <c r="B6" s="174"/>
      <c r="C6" s="175" t="s">
        <v>134</v>
      </c>
      <c r="D6" s="175" t="s">
        <v>135</v>
      </c>
      <c r="E6" s="175" t="s">
        <v>6</v>
      </c>
      <c r="F6" s="175" t="s">
        <v>134</v>
      </c>
      <c r="G6" s="175" t="s">
        <v>135</v>
      </c>
      <c r="H6" s="175" t="s">
        <v>6</v>
      </c>
      <c r="I6" s="179"/>
    </row>
    <row r="7" spans="2:14" x14ac:dyDescent="0.25">
      <c r="B7" s="196" t="s">
        <v>136</v>
      </c>
      <c r="C7" s="251">
        <v>443173</v>
      </c>
      <c r="D7" s="251">
        <v>451163</v>
      </c>
      <c r="E7" s="251">
        <f>+C7+D7</f>
        <v>894336</v>
      </c>
      <c r="F7" s="241">
        <v>653121.09</v>
      </c>
      <c r="G7" s="241">
        <v>432210.06</v>
      </c>
      <c r="H7" s="241">
        <f>(F7+G7)</f>
        <v>1085331.1499999999</v>
      </c>
      <c r="I7" s="260">
        <f>((H7-E7)/E7)*100</f>
        <v>21.356084290468004</v>
      </c>
    </row>
    <row r="8" spans="2:14" x14ac:dyDescent="0.25">
      <c r="B8" s="196" t="s">
        <v>137</v>
      </c>
      <c r="C8" s="251">
        <v>1494257</v>
      </c>
      <c r="D8" s="251">
        <v>6856</v>
      </c>
      <c r="E8" s="251">
        <f>+C8+D8</f>
        <v>1501113</v>
      </c>
      <c r="F8" s="250">
        <v>1119880.28</v>
      </c>
      <c r="G8" s="241">
        <v>4798.25</v>
      </c>
      <c r="H8" s="241">
        <f>(F8+G8)</f>
        <v>1124678.53</v>
      </c>
      <c r="I8" s="260">
        <f t="shared" ref="I8:I11" si="0">((H8-E8)/E8)*100</f>
        <v>-25.07702418139074</v>
      </c>
    </row>
    <row r="9" spans="2:14" x14ac:dyDescent="0.25">
      <c r="B9" s="196" t="s">
        <v>138</v>
      </c>
      <c r="C9" s="251">
        <v>461470</v>
      </c>
      <c r="D9" s="251">
        <v>11058</v>
      </c>
      <c r="E9" s="251">
        <f>+C9+D9</f>
        <v>472528</v>
      </c>
      <c r="F9" s="250">
        <v>716006.55</v>
      </c>
      <c r="G9" s="241">
        <v>7254.26</v>
      </c>
      <c r="H9" s="241">
        <f>(F9+G9)</f>
        <v>723260.81</v>
      </c>
      <c r="I9" s="260">
        <f t="shared" si="0"/>
        <v>53.062000558697065</v>
      </c>
    </row>
    <row r="10" spans="2:14" x14ac:dyDescent="0.25">
      <c r="B10" s="196" t="s">
        <v>139</v>
      </c>
      <c r="C10" s="251">
        <v>396418</v>
      </c>
      <c r="D10" s="251">
        <v>3528</v>
      </c>
      <c r="E10" s="251">
        <f>+C10+D10</f>
        <v>399946</v>
      </c>
      <c r="F10" s="250">
        <v>240198.6</v>
      </c>
      <c r="G10" s="241">
        <v>500</v>
      </c>
      <c r="H10" s="241">
        <f>(F10+G10)</f>
        <v>240698.6</v>
      </c>
      <c r="I10" s="260">
        <f t="shared" si="0"/>
        <v>-39.817225325418931</v>
      </c>
    </row>
    <row r="11" spans="2:14" x14ac:dyDescent="0.25">
      <c r="B11" s="196" t="s">
        <v>164</v>
      </c>
      <c r="C11" s="251">
        <v>413915</v>
      </c>
      <c r="D11" s="251">
        <v>64553</v>
      </c>
      <c r="E11" s="251">
        <f>+C11+D11</f>
        <v>478468</v>
      </c>
      <c r="F11" s="241">
        <v>1207522.76</v>
      </c>
      <c r="G11" s="241">
        <v>31975.119999999995</v>
      </c>
      <c r="H11" s="241">
        <f>(F11+G11)</f>
        <v>1239497.8799999999</v>
      </c>
      <c r="I11" s="260">
        <f t="shared" si="0"/>
        <v>159.0555439444226</v>
      </c>
    </row>
    <row r="12" spans="2:14" x14ac:dyDescent="0.25">
      <c r="B12" s="164" t="s">
        <v>6</v>
      </c>
      <c r="C12" s="258">
        <f>+SUM(C7:C11)</f>
        <v>3209233</v>
      </c>
      <c r="D12" s="258">
        <f>+SUM(D7:D11)</f>
        <v>537158</v>
      </c>
      <c r="E12" s="258">
        <f>+SUM(E7:E11)</f>
        <v>3746391</v>
      </c>
      <c r="F12" s="201">
        <f>SUM(F7:F11)</f>
        <v>3936729.2800000003</v>
      </c>
      <c r="G12" s="201">
        <f>SUM(G7:G11)</f>
        <v>476737.69</v>
      </c>
      <c r="H12" s="201">
        <f>+SUM(H7:H11)</f>
        <v>4413466.97</v>
      </c>
      <c r="I12" s="211">
        <f>((H12-E12)/E12)*100</f>
        <v>17.805828863031106</v>
      </c>
    </row>
    <row r="13" spans="2:14" x14ac:dyDescent="0.25">
      <c r="B13" s="106" t="s">
        <v>157</v>
      </c>
      <c r="H13" s="76"/>
      <c r="I13" s="76"/>
      <c r="J13" s="76"/>
      <c r="K13" s="76"/>
      <c r="L13" s="76"/>
      <c r="M13" s="76"/>
      <c r="N13" s="76"/>
    </row>
    <row r="14" spans="2:14" x14ac:dyDescent="0.25">
      <c r="H14" s="76"/>
      <c r="I14" s="76"/>
      <c r="J14" s="76"/>
      <c r="K14" s="76"/>
      <c r="L14" s="76"/>
      <c r="M14" s="76"/>
      <c r="N14" s="76"/>
    </row>
  </sheetData>
  <mergeCells count="6">
    <mergeCell ref="B3:I4"/>
    <mergeCell ref="H13:N14"/>
    <mergeCell ref="B5:B6"/>
    <mergeCell ref="C5:E5"/>
    <mergeCell ref="F5:H5"/>
    <mergeCell ref="I5:I6"/>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B2:W46"/>
  <sheetViews>
    <sheetView showGridLines="0" zoomScale="80" zoomScaleNormal="80" workbookViewId="0">
      <selection activeCell="H29" sqref="H29"/>
    </sheetView>
  </sheetViews>
  <sheetFormatPr baseColWidth="10" defaultColWidth="11.42578125" defaultRowHeight="14.25" x14ac:dyDescent="0.2"/>
  <cols>
    <col min="1" max="1" width="5.5703125" style="1" customWidth="1"/>
    <col min="2" max="2" width="27.85546875" style="1" customWidth="1"/>
    <col min="3" max="3" width="14" style="1" customWidth="1"/>
    <col min="4" max="4" width="9.28515625" style="1" customWidth="1"/>
    <col min="5" max="5" width="10.5703125" style="1" customWidth="1"/>
    <col min="6" max="6" width="10.42578125" style="1" customWidth="1"/>
    <col min="7" max="7" width="13.5703125" style="1" customWidth="1"/>
    <col min="8" max="8" width="8.85546875" style="1" customWidth="1"/>
    <col min="9" max="9" width="10.140625" style="1" customWidth="1"/>
    <col min="10" max="10" width="11.5703125" style="1" customWidth="1"/>
    <col min="11" max="11" width="13.85546875" style="1" customWidth="1"/>
    <col min="12" max="16384" width="11.42578125" style="1"/>
  </cols>
  <sheetData>
    <row r="2" spans="2:23" x14ac:dyDescent="0.2">
      <c r="B2" s="66"/>
      <c r="C2" s="66"/>
      <c r="D2" s="66"/>
      <c r="E2" s="66"/>
      <c r="F2" s="66"/>
      <c r="G2" s="66"/>
      <c r="H2" s="66"/>
      <c r="I2" s="66"/>
      <c r="J2" s="66"/>
      <c r="K2" s="4"/>
      <c r="L2" s="5"/>
      <c r="M2" s="5"/>
      <c r="N2" s="5"/>
      <c r="O2" s="5"/>
      <c r="P2" s="5"/>
      <c r="Q2" s="5"/>
      <c r="R2" s="5"/>
      <c r="S2" s="4"/>
      <c r="T2" s="4"/>
    </row>
    <row r="3" spans="2:23" ht="27.75" customHeight="1" x14ac:dyDescent="0.25">
      <c r="B3" s="89" t="s">
        <v>208</v>
      </c>
      <c r="C3" s="89"/>
      <c r="D3" s="89"/>
      <c r="E3" s="89"/>
      <c r="F3" s="89"/>
      <c r="G3" s="89"/>
      <c r="H3" s="89"/>
      <c r="I3" s="89"/>
      <c r="J3" s="89"/>
      <c r="K3" s="89"/>
      <c r="L3" s="3"/>
      <c r="M3" s="3"/>
      <c r="N3" s="42"/>
      <c r="O3" s="42"/>
      <c r="P3" s="42"/>
      <c r="Q3" s="42"/>
      <c r="R3" s="42"/>
      <c r="S3" s="42"/>
      <c r="T3" s="42"/>
      <c r="U3" s="42"/>
      <c r="V3" s="42"/>
      <c r="W3" s="42"/>
    </row>
    <row r="4" spans="2:23" ht="27.75" customHeight="1" x14ac:dyDescent="0.25">
      <c r="B4" s="89"/>
      <c r="C4" s="89"/>
      <c r="D4" s="89"/>
      <c r="E4" s="89"/>
      <c r="F4" s="89"/>
      <c r="G4" s="89"/>
      <c r="H4" s="89"/>
      <c r="I4" s="89"/>
      <c r="J4" s="89"/>
      <c r="K4" s="89"/>
      <c r="L4" s="3"/>
      <c r="M4" s="3"/>
      <c r="N4" s="42"/>
      <c r="O4" s="42"/>
      <c r="P4" s="42"/>
      <c r="Q4" s="42"/>
      <c r="R4" s="42"/>
      <c r="S4" s="42"/>
      <c r="T4" s="42"/>
      <c r="U4" s="42"/>
      <c r="V4" s="42"/>
      <c r="W4" s="42"/>
    </row>
    <row r="5" spans="2:23" ht="13.9" customHeight="1" x14ac:dyDescent="0.25">
      <c r="B5" s="172" t="s">
        <v>163</v>
      </c>
      <c r="C5" s="178" t="s">
        <v>1</v>
      </c>
      <c r="D5" s="178"/>
      <c r="E5" s="178"/>
      <c r="F5" s="178"/>
      <c r="G5" s="178" t="s">
        <v>152</v>
      </c>
      <c r="H5" s="178"/>
      <c r="I5" s="178"/>
      <c r="J5" s="178"/>
      <c r="K5" s="178" t="s">
        <v>8</v>
      </c>
      <c r="N5" s="42"/>
      <c r="O5" s="42"/>
      <c r="P5" s="42"/>
      <c r="Q5" s="42"/>
      <c r="R5" s="42"/>
      <c r="S5" s="42"/>
      <c r="T5" s="42"/>
      <c r="U5" s="42"/>
      <c r="V5" s="42"/>
      <c r="W5" s="42"/>
    </row>
    <row r="6" spans="2:23" ht="19.899999999999999" customHeight="1" x14ac:dyDescent="0.25">
      <c r="B6" s="174"/>
      <c r="C6" s="180" t="s">
        <v>134</v>
      </c>
      <c r="D6" s="180" t="s">
        <v>135</v>
      </c>
      <c r="E6" s="180" t="s">
        <v>6</v>
      </c>
      <c r="F6" s="175" t="s">
        <v>3</v>
      </c>
      <c r="G6" s="175" t="s">
        <v>134</v>
      </c>
      <c r="H6" s="175" t="s">
        <v>135</v>
      </c>
      <c r="I6" s="175" t="s">
        <v>6</v>
      </c>
      <c r="J6" s="175" t="s">
        <v>3</v>
      </c>
      <c r="K6" s="179"/>
      <c r="N6" s="42"/>
      <c r="O6" s="42"/>
      <c r="P6" s="42"/>
      <c r="Q6" s="42"/>
      <c r="R6" s="42"/>
      <c r="S6" s="42"/>
      <c r="T6" s="42"/>
      <c r="U6" s="42"/>
      <c r="V6" s="42"/>
      <c r="W6" s="42"/>
    </row>
    <row r="7" spans="2:23" ht="14.45" customHeight="1" x14ac:dyDescent="0.2">
      <c r="B7" s="196" t="s">
        <v>165</v>
      </c>
      <c r="C7" s="251">
        <v>2008</v>
      </c>
      <c r="D7" s="197">
        <v>0</v>
      </c>
      <c r="E7" s="251">
        <f>+C7+D7</f>
        <v>2008</v>
      </c>
      <c r="F7" s="260">
        <f>E7/$E$14*100</f>
        <v>14.714934779422542</v>
      </c>
      <c r="G7" s="197">
        <v>325</v>
      </c>
      <c r="H7" s="197">
        <v>0</v>
      </c>
      <c r="I7" s="197">
        <f t="shared" ref="I7:I13" si="0">+SUM(G7:H7)</f>
        <v>325</v>
      </c>
      <c r="J7" s="245">
        <f>+I7/$I$14*100</f>
        <v>2.9948396608920014</v>
      </c>
      <c r="K7" s="252">
        <f>((I7-E7)/E7)*100</f>
        <v>-83.814741035856571</v>
      </c>
    </row>
    <row r="8" spans="2:23" ht="14.45" customHeight="1" x14ac:dyDescent="0.2">
      <c r="B8" s="196" t="s">
        <v>140</v>
      </c>
      <c r="C8" s="251">
        <v>5040</v>
      </c>
      <c r="D8" s="253">
        <v>10</v>
      </c>
      <c r="E8" s="251">
        <f t="shared" ref="E8:E13" si="1">+C8+D8</f>
        <v>5050</v>
      </c>
      <c r="F8" s="260">
        <f t="shared" ref="F8:F13" si="2">E8/$E$14*100</f>
        <v>37.007181591675213</v>
      </c>
      <c r="G8" s="197">
        <v>5011</v>
      </c>
      <c r="H8" s="197">
        <v>0</v>
      </c>
      <c r="I8" s="197">
        <f t="shared" si="0"/>
        <v>5011</v>
      </c>
      <c r="J8" s="245">
        <f>+I8/$I$14*100</f>
        <v>46.175820125322517</v>
      </c>
      <c r="K8" s="252">
        <f t="shared" ref="K8:K14" si="3">((I8-E8)/E8)*100</f>
        <v>-0.7722772277227723</v>
      </c>
    </row>
    <row r="9" spans="2:23" ht="14.45" customHeight="1" x14ac:dyDescent="0.2">
      <c r="B9" s="196" t="s">
        <v>141</v>
      </c>
      <c r="C9" s="253">
        <v>1468</v>
      </c>
      <c r="D9" s="197">
        <v>0</v>
      </c>
      <c r="E9" s="251">
        <f t="shared" si="1"/>
        <v>1468</v>
      </c>
      <c r="F9" s="260">
        <f t="shared" si="2"/>
        <v>10.757731203283013</v>
      </c>
      <c r="G9" s="197">
        <v>1813</v>
      </c>
      <c r="H9" s="197">
        <v>0</v>
      </c>
      <c r="I9" s="197">
        <f t="shared" si="0"/>
        <v>1813</v>
      </c>
      <c r="J9" s="245">
        <f t="shared" ref="J9:J13" si="4">+I9/$I$14*100</f>
        <v>16.706597862145227</v>
      </c>
      <c r="K9" s="252">
        <f t="shared" si="3"/>
        <v>23.501362397820163</v>
      </c>
    </row>
    <row r="10" spans="2:23" x14ac:dyDescent="0.2">
      <c r="B10" s="196" t="s">
        <v>142</v>
      </c>
      <c r="C10" s="251">
        <v>2263</v>
      </c>
      <c r="D10" s="253">
        <v>10</v>
      </c>
      <c r="E10" s="251">
        <f t="shared" si="1"/>
        <v>2273</v>
      </c>
      <c r="F10" s="260">
        <f t="shared" si="2"/>
        <v>16.656895793639162</v>
      </c>
      <c r="G10" s="197">
        <v>1641</v>
      </c>
      <c r="H10" s="197">
        <v>6</v>
      </c>
      <c r="I10" s="197">
        <f t="shared" si="0"/>
        <v>1647</v>
      </c>
      <c r="J10" s="245">
        <f t="shared" si="4"/>
        <v>15.176925912274235</v>
      </c>
      <c r="K10" s="252">
        <f t="shared" si="3"/>
        <v>-27.540695116586011</v>
      </c>
    </row>
    <row r="11" spans="2:23" x14ac:dyDescent="0.2">
      <c r="B11" s="196" t="s">
        <v>143</v>
      </c>
      <c r="C11" s="253">
        <v>844</v>
      </c>
      <c r="D11" s="253">
        <v>1</v>
      </c>
      <c r="E11" s="251">
        <f t="shared" si="1"/>
        <v>845</v>
      </c>
      <c r="F11" s="260">
        <f t="shared" si="2"/>
        <v>6.1922907811812982</v>
      </c>
      <c r="G11" s="197">
        <v>546</v>
      </c>
      <c r="H11" s="197">
        <v>1</v>
      </c>
      <c r="I11" s="197">
        <f t="shared" si="0"/>
        <v>547</v>
      </c>
      <c r="J11" s="245">
        <f t="shared" si="4"/>
        <v>5.0405455215628452</v>
      </c>
      <c r="K11" s="252">
        <f t="shared" si="3"/>
        <v>-35.26627218934911</v>
      </c>
    </row>
    <row r="12" spans="2:23" x14ac:dyDescent="0.2">
      <c r="B12" s="196" t="s">
        <v>144</v>
      </c>
      <c r="C12" s="253">
        <v>279</v>
      </c>
      <c r="D12" s="253">
        <v>1</v>
      </c>
      <c r="E12" s="251">
        <f t="shared" si="1"/>
        <v>280</v>
      </c>
      <c r="F12" s="260">
        <f t="shared" si="2"/>
        <v>2.0518833357760515</v>
      </c>
      <c r="G12" s="197">
        <v>280</v>
      </c>
      <c r="H12" s="197">
        <v>0</v>
      </c>
      <c r="I12" s="197">
        <f t="shared" si="0"/>
        <v>280</v>
      </c>
      <c r="J12" s="245">
        <f t="shared" si="4"/>
        <v>2.5801695539992626</v>
      </c>
      <c r="K12" s="252">
        <f t="shared" si="3"/>
        <v>0</v>
      </c>
    </row>
    <row r="13" spans="2:23" x14ac:dyDescent="0.2">
      <c r="B13" s="196" t="s">
        <v>29</v>
      </c>
      <c r="C13" s="253">
        <v>1679</v>
      </c>
      <c r="D13" s="253">
        <v>43</v>
      </c>
      <c r="E13" s="251">
        <f t="shared" si="1"/>
        <v>1722</v>
      </c>
      <c r="F13" s="260">
        <f t="shared" si="2"/>
        <v>12.619082515022717</v>
      </c>
      <c r="G13" s="197">
        <v>1203</v>
      </c>
      <c r="H13" s="197">
        <v>26</v>
      </c>
      <c r="I13" s="197">
        <f t="shared" si="0"/>
        <v>1229</v>
      </c>
      <c r="J13" s="245">
        <f t="shared" si="4"/>
        <v>11.325101363803908</v>
      </c>
      <c r="K13" s="252">
        <f t="shared" si="3"/>
        <v>-28.629500580720091</v>
      </c>
    </row>
    <row r="14" spans="2:23" x14ac:dyDescent="0.2">
      <c r="B14" s="164" t="s">
        <v>6</v>
      </c>
      <c r="C14" s="257">
        <f>SUM(C7:C13)</f>
        <v>13581</v>
      </c>
      <c r="D14" s="175">
        <f>SUM(D7:D13)</f>
        <v>65</v>
      </c>
      <c r="E14" s="257">
        <f>SUM(E7:E13)</f>
        <v>13646</v>
      </c>
      <c r="F14" s="261">
        <f>E14/E14*100</f>
        <v>100</v>
      </c>
      <c r="G14" s="201">
        <f>SUM(G7:G13)</f>
        <v>10819</v>
      </c>
      <c r="H14" s="201">
        <f>SUM(H7:H13)</f>
        <v>33</v>
      </c>
      <c r="I14" s="201">
        <f>SUM(I7:I13)</f>
        <v>10852</v>
      </c>
      <c r="J14" s="262">
        <f>+I14/$I$14*100</f>
        <v>100</v>
      </c>
      <c r="K14" s="211">
        <f t="shared" si="3"/>
        <v>-20.474864429136744</v>
      </c>
    </row>
    <row r="15" spans="2:23" ht="13.9" customHeight="1" x14ac:dyDescent="0.2">
      <c r="B15" s="106" t="s">
        <v>157</v>
      </c>
      <c r="C15" s="41"/>
      <c r="D15" s="41"/>
      <c r="E15" s="41"/>
      <c r="F15" s="41"/>
      <c r="G15" s="28"/>
      <c r="H15" s="28"/>
      <c r="I15" s="28"/>
      <c r="J15" s="28"/>
      <c r="K15" s="28"/>
      <c r="L15" s="28"/>
    </row>
    <row r="16" spans="2:23" x14ac:dyDescent="0.2">
      <c r="B16" s="28"/>
      <c r="C16" s="28"/>
      <c r="D16" s="28"/>
      <c r="E16" s="28"/>
      <c r="F16" s="28"/>
      <c r="G16" s="28"/>
      <c r="H16" s="28"/>
      <c r="I16" s="28"/>
      <c r="J16" s="28"/>
      <c r="K16" s="28"/>
      <c r="L16" s="28"/>
    </row>
    <row r="17" spans="2:21" x14ac:dyDescent="0.2">
      <c r="G17" s="2"/>
      <c r="H17" s="2"/>
      <c r="I17" s="2"/>
    </row>
    <row r="22" spans="2:21" ht="15" x14ac:dyDescent="0.25">
      <c r="B22"/>
      <c r="C22"/>
      <c r="D22"/>
      <c r="E22"/>
      <c r="F22"/>
      <c r="G22"/>
      <c r="H22"/>
      <c r="I22"/>
      <c r="J22" s="54"/>
    </row>
    <row r="24" spans="2:21" x14ac:dyDescent="0.2">
      <c r="J24" s="21"/>
    </row>
    <row r="25" spans="2:21" x14ac:dyDescent="0.2">
      <c r="K25" s="21"/>
    </row>
    <row r="27" spans="2:21" x14ac:dyDescent="0.2">
      <c r="N27" s="14"/>
    </row>
    <row r="28" spans="2:21" ht="13.9" customHeight="1" x14ac:dyDescent="0.2">
      <c r="J28" s="21"/>
      <c r="K28" s="21"/>
      <c r="O28" s="64"/>
      <c r="P28" s="64"/>
      <c r="Q28" s="64"/>
      <c r="R28" s="64"/>
      <c r="S28" s="64"/>
      <c r="T28" s="64"/>
      <c r="U28" s="64"/>
    </row>
    <row r="29" spans="2:21" x14ac:dyDescent="0.2">
      <c r="O29" s="64"/>
      <c r="P29" s="64"/>
      <c r="Q29" s="64"/>
      <c r="R29" s="64"/>
      <c r="S29" s="64"/>
      <c r="T29" s="64"/>
      <c r="U29" s="64"/>
    </row>
    <row r="31" spans="2:21" x14ac:dyDescent="0.2">
      <c r="K31" s="21"/>
    </row>
    <row r="33" spans="10:18" x14ac:dyDescent="0.2">
      <c r="L33" s="14"/>
      <c r="M33" s="13"/>
      <c r="O33" s="13"/>
      <c r="P33" s="13"/>
      <c r="Q33" s="13"/>
      <c r="R33" s="13"/>
    </row>
    <row r="34" spans="10:18" x14ac:dyDescent="0.2">
      <c r="K34" s="21"/>
    </row>
    <row r="37" spans="10:18" x14ac:dyDescent="0.2">
      <c r="K37" s="21"/>
    </row>
    <row r="40" spans="10:18" x14ac:dyDescent="0.2">
      <c r="K40" s="21"/>
    </row>
    <row r="43" spans="10:18" x14ac:dyDescent="0.2">
      <c r="K43" s="21"/>
    </row>
    <row r="46" spans="10:18" x14ac:dyDescent="0.2">
      <c r="J46" s="21"/>
      <c r="K46" s="21"/>
    </row>
  </sheetData>
  <sortState xmlns:xlrd2="http://schemas.microsoft.com/office/spreadsheetml/2017/richdata2" ref="A6:L16">
    <sortCondition descending="1" ref="A7:A13"/>
  </sortState>
  <mergeCells count="7">
    <mergeCell ref="O28:U29"/>
    <mergeCell ref="B2:J2"/>
    <mergeCell ref="B5:B6"/>
    <mergeCell ref="C5:F5"/>
    <mergeCell ref="G5:J5"/>
    <mergeCell ref="K5:K6"/>
    <mergeCell ref="B3:K4"/>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B2:S45"/>
  <sheetViews>
    <sheetView showGridLines="0" zoomScaleNormal="100" workbookViewId="0">
      <selection activeCell="B3" sqref="B3:F4"/>
    </sheetView>
  </sheetViews>
  <sheetFormatPr baseColWidth="10" defaultColWidth="11.42578125" defaultRowHeight="14.25" x14ac:dyDescent="0.2"/>
  <cols>
    <col min="1" max="1" width="11.42578125" style="1"/>
    <col min="2" max="2" width="30.5703125" style="1" customWidth="1"/>
    <col min="3" max="3" width="22.5703125" style="1" customWidth="1"/>
    <col min="4" max="4" width="18.140625" style="1" customWidth="1"/>
    <col min="5" max="5" width="19.42578125" style="1" customWidth="1"/>
    <col min="6" max="6" width="17.85546875" style="1" customWidth="1"/>
    <col min="7" max="7" width="11.85546875" style="1" bestFit="1" customWidth="1"/>
    <col min="8" max="16384" width="11.42578125" style="1"/>
  </cols>
  <sheetData>
    <row r="2" spans="2:19" x14ac:dyDescent="0.2">
      <c r="B2" s="66"/>
      <c r="C2" s="66"/>
      <c r="D2" s="66"/>
      <c r="E2" s="66"/>
      <c r="F2" s="66"/>
      <c r="G2" s="4"/>
      <c r="H2" s="5"/>
      <c r="I2" s="5"/>
      <c r="J2" s="5"/>
      <c r="K2" s="5"/>
      <c r="L2" s="5"/>
      <c r="M2" s="5"/>
      <c r="N2" s="5"/>
      <c r="O2" s="4"/>
      <c r="P2" s="4"/>
    </row>
    <row r="3" spans="2:19" ht="27.75" customHeight="1" x14ac:dyDescent="0.25">
      <c r="B3" s="215" t="s">
        <v>210</v>
      </c>
      <c r="C3" s="215"/>
      <c r="D3" s="215"/>
      <c r="E3" s="215"/>
      <c r="F3" s="215"/>
      <c r="H3" s="3"/>
      <c r="I3" s="3"/>
      <c r="J3" s="42"/>
      <c r="K3" s="42"/>
      <c r="L3" s="42"/>
      <c r="M3" s="42"/>
      <c r="N3" s="42"/>
      <c r="O3" s="42"/>
      <c r="P3" s="42"/>
      <c r="Q3" s="42"/>
      <c r="R3" s="42"/>
      <c r="S3" s="42"/>
    </row>
    <row r="4" spans="2:19" ht="39" customHeight="1" x14ac:dyDescent="0.25">
      <c r="B4" s="215"/>
      <c r="C4" s="215"/>
      <c r="D4" s="215"/>
      <c r="E4" s="215"/>
      <c r="F4" s="215"/>
      <c r="J4" s="42"/>
      <c r="K4" s="42"/>
      <c r="L4" s="42"/>
      <c r="M4" s="42"/>
      <c r="N4" s="42"/>
      <c r="O4" s="42"/>
      <c r="P4" s="42"/>
      <c r="Q4" s="42"/>
      <c r="R4" s="42"/>
      <c r="S4" s="42"/>
    </row>
    <row r="5" spans="2:19" ht="23.25" customHeight="1" x14ac:dyDescent="0.25">
      <c r="B5" s="155" t="s">
        <v>163</v>
      </c>
      <c r="C5" s="156" t="s">
        <v>134</v>
      </c>
      <c r="D5" s="156" t="s">
        <v>135</v>
      </c>
      <c r="E5" s="156" t="s">
        <v>6</v>
      </c>
      <c r="F5" s="156" t="s">
        <v>3</v>
      </c>
      <c r="J5" s="42"/>
      <c r="K5" s="42"/>
      <c r="L5" s="42"/>
      <c r="M5" s="42"/>
      <c r="N5" s="42"/>
      <c r="O5" s="42"/>
      <c r="P5" s="42"/>
      <c r="Q5" s="42"/>
      <c r="R5" s="42"/>
      <c r="S5" s="42"/>
    </row>
    <row r="6" spans="2:19" ht="14.45" customHeight="1" x14ac:dyDescent="0.2">
      <c r="B6" s="161" t="s">
        <v>209</v>
      </c>
      <c r="C6" s="162">
        <v>19759.169999999998</v>
      </c>
      <c r="D6" s="162">
        <v>0</v>
      </c>
      <c r="E6" s="198">
        <f>+SUM(C6:D6)</f>
        <v>19759.169999999998</v>
      </c>
      <c r="F6" s="239">
        <f>+E6/E$13*100</f>
        <v>2.0497927397171214</v>
      </c>
    </row>
    <row r="7" spans="2:19" ht="14.45" customHeight="1" x14ac:dyDescent="0.2">
      <c r="B7" s="161" t="s">
        <v>140</v>
      </c>
      <c r="C7" s="162">
        <v>344001.79</v>
      </c>
      <c r="D7" s="169">
        <v>0</v>
      </c>
      <c r="E7" s="198">
        <f t="shared" ref="E7:E11" si="0">+SUM(C7:D7)</f>
        <v>344001.79</v>
      </c>
      <c r="F7" s="239">
        <f t="shared" ref="F7:F12" si="1">+E7/E$13*100</f>
        <v>35.686335589586704</v>
      </c>
    </row>
    <row r="8" spans="2:19" ht="14.45" customHeight="1" x14ac:dyDescent="0.2">
      <c r="B8" s="161" t="s">
        <v>141</v>
      </c>
      <c r="C8" s="162">
        <v>159148.01</v>
      </c>
      <c r="D8" s="162">
        <v>0</v>
      </c>
      <c r="E8" s="198">
        <f t="shared" si="0"/>
        <v>159148.01</v>
      </c>
      <c r="F8" s="239">
        <f t="shared" si="1"/>
        <v>16.509824827582733</v>
      </c>
    </row>
    <row r="9" spans="2:19" x14ac:dyDescent="0.2">
      <c r="B9" s="161" t="s">
        <v>142</v>
      </c>
      <c r="C9" s="162">
        <v>151408.01999999999</v>
      </c>
      <c r="D9" s="169">
        <v>1471.94</v>
      </c>
      <c r="E9" s="198">
        <f t="shared" si="0"/>
        <v>152879.96</v>
      </c>
      <c r="F9" s="239">
        <f t="shared" si="1"/>
        <v>15.859584793098291</v>
      </c>
    </row>
    <row r="10" spans="2:19" x14ac:dyDescent="0.2">
      <c r="B10" s="161" t="s">
        <v>143</v>
      </c>
      <c r="C10" s="162">
        <v>81929.63</v>
      </c>
      <c r="D10" s="169">
        <v>354.6</v>
      </c>
      <c r="E10" s="198">
        <f t="shared" si="0"/>
        <v>82284.23000000001</v>
      </c>
      <c r="F10" s="239">
        <f t="shared" si="1"/>
        <v>8.536067924270796</v>
      </c>
    </row>
    <row r="11" spans="2:19" x14ac:dyDescent="0.2">
      <c r="B11" s="161" t="s">
        <v>144</v>
      </c>
      <c r="C11" s="162">
        <v>77064.240000000005</v>
      </c>
      <c r="D11" s="169">
        <v>0</v>
      </c>
      <c r="E11" s="198">
        <f t="shared" si="0"/>
        <v>77064.240000000005</v>
      </c>
      <c r="F11" s="239">
        <f t="shared" si="1"/>
        <v>7.9945523847316364</v>
      </c>
    </row>
    <row r="12" spans="2:19" x14ac:dyDescent="0.2">
      <c r="B12" s="161" t="s">
        <v>29</v>
      </c>
      <c r="C12" s="162">
        <v>122894.29</v>
      </c>
      <c r="D12" s="263">
        <v>5927.72</v>
      </c>
      <c r="E12" s="198">
        <f>+SUM(C12:D12)</f>
        <v>128822.01</v>
      </c>
      <c r="F12" s="239">
        <f t="shared" si="1"/>
        <v>13.363841741012727</v>
      </c>
    </row>
    <row r="13" spans="2:19" x14ac:dyDescent="0.2">
      <c r="B13" s="164" t="s">
        <v>6</v>
      </c>
      <c r="C13" s="201">
        <f>SUM(C6:C12)</f>
        <v>956205.15</v>
      </c>
      <c r="D13" s="201">
        <f>SUM(D6:D12)</f>
        <v>7754.26</v>
      </c>
      <c r="E13" s="201">
        <f>SUM(E6:E12)</f>
        <v>963959.40999999992</v>
      </c>
      <c r="F13" s="211">
        <v>100</v>
      </c>
    </row>
    <row r="14" spans="2:19" ht="13.9" customHeight="1" x14ac:dyDescent="0.2">
      <c r="B14" s="106" t="s">
        <v>155</v>
      </c>
      <c r="C14" s="41"/>
      <c r="D14" s="41"/>
      <c r="E14" s="41"/>
      <c r="F14" s="41"/>
      <c r="G14" s="41"/>
      <c r="H14" s="41"/>
    </row>
    <row r="15" spans="2:19" x14ac:dyDescent="0.2">
      <c r="B15" s="41"/>
      <c r="C15" s="41"/>
      <c r="D15" s="41"/>
      <c r="E15" s="41"/>
      <c r="F15" s="41"/>
      <c r="G15" s="41"/>
      <c r="H15" s="41"/>
    </row>
    <row r="16" spans="2:19" x14ac:dyDescent="0.2">
      <c r="C16" s="2"/>
      <c r="D16" s="2"/>
      <c r="E16" s="2"/>
    </row>
    <row r="21" spans="2:17" ht="15" x14ac:dyDescent="0.25">
      <c r="B21"/>
      <c r="C21"/>
      <c r="D21" s="20"/>
      <c r="E21"/>
      <c r="F21" s="54"/>
    </row>
    <row r="22" spans="2:17" x14ac:dyDescent="0.2">
      <c r="D22" s="21"/>
      <c r="E22" s="21"/>
    </row>
    <row r="23" spans="2:17" x14ac:dyDescent="0.2">
      <c r="F23" s="21"/>
    </row>
    <row r="24" spans="2:17" x14ac:dyDescent="0.2">
      <c r="D24" s="21"/>
      <c r="G24" s="21"/>
    </row>
    <row r="25" spans="2:17" x14ac:dyDescent="0.2">
      <c r="D25" s="21"/>
      <c r="E25" s="21"/>
    </row>
    <row r="26" spans="2:17" x14ac:dyDescent="0.2">
      <c r="D26" s="21"/>
    </row>
    <row r="27" spans="2:17" x14ac:dyDescent="0.2">
      <c r="D27" s="21"/>
      <c r="F27" s="21"/>
      <c r="G27" s="21"/>
      <c r="K27" s="41"/>
      <c r="L27" s="41"/>
      <c r="M27" s="41"/>
      <c r="N27" s="41"/>
      <c r="O27" s="41"/>
      <c r="P27" s="41"/>
      <c r="Q27" s="41"/>
    </row>
    <row r="28" spans="2:17" x14ac:dyDescent="0.2">
      <c r="D28" s="21"/>
      <c r="E28" s="21"/>
      <c r="K28" s="41"/>
      <c r="L28" s="41"/>
      <c r="M28" s="41"/>
      <c r="N28" s="41"/>
      <c r="O28" s="41"/>
      <c r="P28" s="41"/>
      <c r="Q28" s="41"/>
    </row>
    <row r="30" spans="2:17" x14ac:dyDescent="0.2">
      <c r="D30" s="21"/>
      <c r="G30" s="21"/>
    </row>
    <row r="31" spans="2:17" x14ac:dyDescent="0.2">
      <c r="D31" s="21"/>
      <c r="E31" s="21"/>
    </row>
    <row r="32" spans="2:17" x14ac:dyDescent="0.2">
      <c r="H32" s="14"/>
      <c r="I32" s="13"/>
      <c r="K32" s="13"/>
      <c r="L32" s="13"/>
      <c r="M32" s="13"/>
      <c r="N32" s="13"/>
    </row>
    <row r="33" spans="4:7" x14ac:dyDescent="0.2">
      <c r="D33" s="21"/>
      <c r="G33" s="21"/>
    </row>
    <row r="34" spans="4:7" x14ac:dyDescent="0.2">
      <c r="D34" s="21"/>
      <c r="E34" s="21"/>
    </row>
    <row r="36" spans="4:7" x14ac:dyDescent="0.2">
      <c r="D36" s="21"/>
      <c r="G36" s="21"/>
    </row>
    <row r="37" spans="4:7" x14ac:dyDescent="0.2">
      <c r="D37" s="21"/>
      <c r="E37" s="21"/>
    </row>
    <row r="39" spans="4:7" x14ac:dyDescent="0.2">
      <c r="D39" s="21"/>
      <c r="G39" s="21"/>
    </row>
    <row r="40" spans="4:7" x14ac:dyDescent="0.2">
      <c r="D40" s="21"/>
      <c r="E40" s="21"/>
    </row>
    <row r="42" spans="4:7" x14ac:dyDescent="0.2">
      <c r="D42" s="21"/>
      <c r="G42" s="21"/>
    </row>
    <row r="43" spans="4:7" x14ac:dyDescent="0.2">
      <c r="D43" s="21"/>
      <c r="E43" s="21"/>
    </row>
    <row r="45" spans="4:7" x14ac:dyDescent="0.2">
      <c r="F45" s="21"/>
      <c r="G45" s="21"/>
    </row>
  </sheetData>
  <sortState xmlns:xlrd2="http://schemas.microsoft.com/office/spreadsheetml/2017/richdata2" ref="A6:F12">
    <sortCondition ref="A6:A12"/>
  </sortState>
  <mergeCells count="2">
    <mergeCell ref="B2:F2"/>
    <mergeCell ref="B3:F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tabColor theme="5" tint="-0.249977111117893"/>
  </sheetPr>
  <dimension ref="B2:L20"/>
  <sheetViews>
    <sheetView showGridLines="0" zoomScale="120" zoomScaleNormal="120" workbookViewId="0">
      <selection activeCell="D27" sqref="D27"/>
    </sheetView>
  </sheetViews>
  <sheetFormatPr baseColWidth="10" defaultColWidth="11.42578125" defaultRowHeight="14.25" x14ac:dyDescent="0.2"/>
  <cols>
    <col min="1" max="1" width="3.42578125" style="1" customWidth="1"/>
    <col min="2" max="2" width="16.42578125" style="1" customWidth="1"/>
    <col min="3" max="3" width="18.42578125" style="1" customWidth="1"/>
    <col min="4" max="4" width="12.7109375" style="1" customWidth="1"/>
    <col min="5" max="5" width="11.85546875" style="1" bestFit="1" customWidth="1"/>
    <col min="6" max="6" width="14.5703125" style="1" customWidth="1"/>
    <col min="7" max="7" width="15.85546875" style="1" customWidth="1"/>
    <col min="8" max="16384" width="11.42578125" style="1"/>
  </cols>
  <sheetData>
    <row r="2" spans="2:8" ht="13.9" customHeight="1" x14ac:dyDescent="0.2">
      <c r="B2" s="64"/>
      <c r="C2" s="64"/>
      <c r="D2" s="64"/>
    </row>
    <row r="3" spans="2:8" x14ac:dyDescent="0.2">
      <c r="B3" s="28"/>
      <c r="C3" s="28"/>
      <c r="D3" s="28"/>
    </row>
    <row r="4" spans="2:8" ht="41.25" customHeight="1" x14ac:dyDescent="0.2">
      <c r="B4" s="89" t="s">
        <v>213</v>
      </c>
      <c r="C4" s="89"/>
      <c r="D4" s="89"/>
      <c r="E4" s="89"/>
      <c r="F4" s="89"/>
      <c r="G4" s="89"/>
    </row>
    <row r="5" spans="2:8" x14ac:dyDescent="0.2">
      <c r="B5" s="119" t="s">
        <v>0</v>
      </c>
      <c r="C5" s="90" t="s">
        <v>1</v>
      </c>
      <c r="D5" s="90"/>
      <c r="E5" s="90" t="s">
        <v>152</v>
      </c>
      <c r="F5" s="90"/>
      <c r="G5" s="109" t="s">
        <v>175</v>
      </c>
    </row>
    <row r="6" spans="2:8" x14ac:dyDescent="0.2">
      <c r="B6" s="120"/>
      <c r="C6" s="93" t="s">
        <v>111</v>
      </c>
      <c r="D6" s="93" t="s">
        <v>3</v>
      </c>
      <c r="E6" s="93" t="s">
        <v>111</v>
      </c>
      <c r="F6" s="93" t="s">
        <v>3</v>
      </c>
      <c r="G6" s="121" t="s">
        <v>9</v>
      </c>
    </row>
    <row r="7" spans="2:8" x14ac:dyDescent="0.2">
      <c r="B7" s="6" t="s">
        <v>16</v>
      </c>
      <c r="C7" s="122">
        <v>5931</v>
      </c>
      <c r="D7" s="123">
        <v>0.8652078774617068</v>
      </c>
      <c r="E7" s="122">
        <v>5635</v>
      </c>
      <c r="F7" s="111">
        <v>0.73959999999999992</v>
      </c>
      <c r="G7" s="112">
        <f>+(E7-C7)/C7*100</f>
        <v>-4.9907266902714547</v>
      </c>
    </row>
    <row r="8" spans="2:8" x14ac:dyDescent="0.2">
      <c r="B8" s="6" t="s">
        <v>17</v>
      </c>
      <c r="C8" s="122">
        <v>782</v>
      </c>
      <c r="D8" s="123">
        <v>0.11407731582786287</v>
      </c>
      <c r="E8" s="122">
        <v>1735</v>
      </c>
      <c r="F8" s="111">
        <v>0.22769999999999999</v>
      </c>
      <c r="G8" s="112">
        <f t="shared" ref="G8:G9" si="0">+(E8-C8)/C8*100</f>
        <v>121.86700767263427</v>
      </c>
    </row>
    <row r="9" spans="2:8" x14ac:dyDescent="0.2">
      <c r="B9" s="99" t="s">
        <v>18</v>
      </c>
      <c r="C9" s="124">
        <v>142</v>
      </c>
      <c r="D9" s="123">
        <v>2.0714806710430342E-2</v>
      </c>
      <c r="E9" s="124">
        <v>249</v>
      </c>
      <c r="F9" s="111">
        <v>3.27E-2</v>
      </c>
      <c r="G9" s="112">
        <f t="shared" si="0"/>
        <v>75.352112676056336</v>
      </c>
    </row>
    <row r="10" spans="2:8" x14ac:dyDescent="0.2">
      <c r="B10" s="101" t="s">
        <v>6</v>
      </c>
      <c r="C10" s="115">
        <v>6855</v>
      </c>
      <c r="D10" s="116">
        <v>100</v>
      </c>
      <c r="E10" s="115">
        <f>SUM(E7:E9)</f>
        <v>7619</v>
      </c>
      <c r="F10" s="125">
        <f>SUM(F7:F9)</f>
        <v>0.99999999999999989</v>
      </c>
      <c r="G10" s="116">
        <f>+(E10-C10)/C10*100</f>
        <v>11.145149525893508</v>
      </c>
    </row>
    <row r="11" spans="2:8" x14ac:dyDescent="0.2">
      <c r="B11" s="106" t="s">
        <v>176</v>
      </c>
      <c r="C11" s="106"/>
      <c r="D11" s="106"/>
      <c r="E11" s="106"/>
      <c r="F11" s="106"/>
      <c r="G11" s="22"/>
    </row>
    <row r="12" spans="2:8" ht="17.45" customHeight="1" x14ac:dyDescent="0.2">
      <c r="H12" s="32"/>
    </row>
    <row r="13" spans="2:8" x14ac:dyDescent="0.2">
      <c r="C13" s="21"/>
    </row>
    <row r="20" spans="8:12" x14ac:dyDescent="0.2">
      <c r="H20" s="13"/>
      <c r="I20" s="13"/>
      <c r="J20" s="13"/>
      <c r="K20" s="13"/>
      <c r="L20" s="13"/>
    </row>
  </sheetData>
  <mergeCells count="6">
    <mergeCell ref="B4:G4"/>
    <mergeCell ref="B5:B6"/>
    <mergeCell ref="C5:D5"/>
    <mergeCell ref="E5:F5"/>
    <mergeCell ref="G5:G6"/>
    <mergeCell ref="B2:D2"/>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sheetPr>
  <dimension ref="B2:Q19"/>
  <sheetViews>
    <sheetView showGridLines="0" zoomScaleNormal="100" workbookViewId="0">
      <selection activeCell="C22" sqref="C22"/>
    </sheetView>
  </sheetViews>
  <sheetFormatPr baseColWidth="10" defaultColWidth="11.42578125" defaultRowHeight="14.25" x14ac:dyDescent="0.2"/>
  <cols>
    <col min="1" max="1" width="6.7109375" style="1" customWidth="1"/>
    <col min="2" max="2" width="22.85546875" style="1" customWidth="1"/>
    <col min="3" max="3" width="18" style="1" customWidth="1"/>
    <col min="4" max="4" width="13.42578125" style="1" customWidth="1"/>
    <col min="5" max="5" width="14.28515625" style="1" customWidth="1"/>
    <col min="6" max="6" width="12.7109375" style="1" customWidth="1"/>
    <col min="7" max="7" width="11.85546875" style="1" bestFit="1" customWidth="1"/>
    <col min="8" max="8" width="21.5703125" style="1" customWidth="1"/>
    <col min="9" max="9" width="11.42578125" style="1"/>
    <col min="10" max="10" width="14.7109375" style="1" customWidth="1"/>
    <col min="11" max="11" width="14.140625" style="1" customWidth="1"/>
    <col min="12" max="16384" width="11.42578125" style="1"/>
  </cols>
  <sheetData>
    <row r="2" spans="2:17" x14ac:dyDescent="0.2">
      <c r="B2" s="66"/>
      <c r="C2" s="66"/>
      <c r="D2" s="66"/>
      <c r="E2" s="66"/>
      <c r="F2" s="66"/>
      <c r="G2" s="4"/>
      <c r="H2" s="5"/>
      <c r="I2" s="5"/>
      <c r="J2" s="5"/>
      <c r="K2" s="5"/>
      <c r="L2" s="5"/>
      <c r="M2" s="5"/>
      <c r="N2" s="5"/>
      <c r="O2" s="4"/>
      <c r="P2" s="4"/>
    </row>
    <row r="3" spans="2:17" ht="13.9" customHeight="1" x14ac:dyDescent="0.2">
      <c r="B3" s="264" t="s">
        <v>211</v>
      </c>
      <c r="C3" s="264"/>
      <c r="D3" s="264"/>
      <c r="E3" s="264"/>
      <c r="F3" s="264"/>
      <c r="G3" s="264"/>
      <c r="H3" s="264"/>
      <c r="I3" s="264"/>
      <c r="J3" s="264"/>
      <c r="K3" s="264"/>
    </row>
    <row r="4" spans="2:17" ht="14.45" customHeight="1" x14ac:dyDescent="0.2">
      <c r="B4" s="264"/>
      <c r="C4" s="264"/>
      <c r="D4" s="264"/>
      <c r="E4" s="264"/>
      <c r="F4" s="264"/>
      <c r="G4" s="264"/>
      <c r="H4" s="264"/>
      <c r="I4" s="264"/>
      <c r="J4" s="264"/>
      <c r="K4" s="264"/>
    </row>
    <row r="5" spans="2:17" ht="14.45" customHeight="1" x14ac:dyDescent="0.2">
      <c r="B5" s="264"/>
      <c r="C5" s="264"/>
      <c r="D5" s="264"/>
      <c r="E5" s="264"/>
      <c r="F5" s="264"/>
      <c r="G5" s="264"/>
      <c r="H5" s="264"/>
      <c r="I5" s="264"/>
      <c r="J5" s="264"/>
      <c r="K5" s="264"/>
    </row>
    <row r="6" spans="2:17" x14ac:dyDescent="0.2">
      <c r="B6" s="155" t="s">
        <v>133</v>
      </c>
      <c r="C6" s="156" t="s">
        <v>145</v>
      </c>
      <c r="D6" s="156" t="s">
        <v>103</v>
      </c>
      <c r="E6" s="156" t="s">
        <v>100</v>
      </c>
      <c r="F6" s="156" t="s">
        <v>102</v>
      </c>
      <c r="G6" s="156" t="s">
        <v>104</v>
      </c>
      <c r="H6" s="156" t="s">
        <v>146</v>
      </c>
      <c r="I6" s="156" t="s">
        <v>147</v>
      </c>
      <c r="J6" s="156" t="s">
        <v>156</v>
      </c>
      <c r="K6" s="156" t="s">
        <v>148</v>
      </c>
    </row>
    <row r="7" spans="2:17" x14ac:dyDescent="0.2">
      <c r="B7" s="265" t="s">
        <v>149</v>
      </c>
      <c r="C7" s="158">
        <v>1085331.1499999999</v>
      </c>
      <c r="D7" s="158">
        <v>154911.06</v>
      </c>
      <c r="E7" s="158">
        <v>293722.31</v>
      </c>
      <c r="F7" s="158">
        <v>466323.06</v>
      </c>
      <c r="G7" s="158">
        <v>42562.74</v>
      </c>
      <c r="H7" s="158">
        <v>25669.67</v>
      </c>
      <c r="I7" s="158">
        <v>90419.05</v>
      </c>
      <c r="J7" s="266">
        <f>SUM(C7:I7)</f>
        <v>2158939.04</v>
      </c>
      <c r="K7" s="266">
        <v>1775417.4800000002</v>
      </c>
    </row>
    <row r="8" spans="2:17" x14ac:dyDescent="0.2">
      <c r="B8" s="161" t="s">
        <v>137</v>
      </c>
      <c r="C8" s="158">
        <v>1124678.53</v>
      </c>
      <c r="D8" s="158">
        <v>15600</v>
      </c>
      <c r="E8" s="158">
        <v>4820</v>
      </c>
      <c r="F8" s="158"/>
      <c r="G8" s="158"/>
      <c r="H8" s="158"/>
      <c r="I8" s="158"/>
      <c r="J8" s="266">
        <f t="shared" ref="J8:J10" si="0">SUM(C8:I8)</f>
        <v>1145098.53</v>
      </c>
      <c r="K8" s="266">
        <v>1660874.52</v>
      </c>
    </row>
    <row r="9" spans="2:17" x14ac:dyDescent="0.2">
      <c r="B9" s="161" t="s">
        <v>138</v>
      </c>
      <c r="C9" s="158">
        <v>723260.81</v>
      </c>
      <c r="D9" s="158">
        <v>1400</v>
      </c>
      <c r="E9" s="158">
        <v>2235</v>
      </c>
      <c r="F9" s="158"/>
      <c r="G9" s="158"/>
      <c r="H9" s="158"/>
      <c r="I9" s="158"/>
      <c r="J9" s="266">
        <f t="shared" si="0"/>
        <v>726895.81</v>
      </c>
      <c r="K9" s="266">
        <v>794893.67</v>
      </c>
    </row>
    <row r="10" spans="2:17" x14ac:dyDescent="0.2">
      <c r="B10" s="235" t="s">
        <v>139</v>
      </c>
      <c r="C10" s="267">
        <v>240698.6</v>
      </c>
      <c r="D10" s="267">
        <v>16000</v>
      </c>
      <c r="E10" s="267">
        <v>920</v>
      </c>
      <c r="F10" s="267"/>
      <c r="G10" s="267"/>
      <c r="H10" s="267"/>
      <c r="I10" s="267"/>
      <c r="J10" s="267">
        <f t="shared" si="0"/>
        <v>257618.6</v>
      </c>
      <c r="K10" s="267">
        <v>447609.49</v>
      </c>
    </row>
    <row r="11" spans="2:17" x14ac:dyDescent="0.2">
      <c r="B11" s="106" t="s">
        <v>157</v>
      </c>
      <c r="D11" s="21"/>
      <c r="F11" s="21"/>
      <c r="G11" s="21"/>
      <c r="K11" s="41"/>
      <c r="L11" s="41"/>
      <c r="M11" s="41"/>
      <c r="N11" s="41"/>
      <c r="O11" s="41"/>
      <c r="P11" s="41"/>
      <c r="Q11" s="41"/>
    </row>
    <row r="12" spans="2:17" x14ac:dyDescent="0.2">
      <c r="D12" s="21"/>
      <c r="E12" s="21"/>
      <c r="K12" s="41"/>
      <c r="L12" s="41"/>
      <c r="M12" s="41"/>
      <c r="N12" s="41"/>
      <c r="O12" s="41"/>
      <c r="P12" s="41"/>
      <c r="Q12" s="41"/>
    </row>
    <row r="14" spans="2:17" x14ac:dyDescent="0.2">
      <c r="D14" s="21"/>
      <c r="G14" s="21"/>
    </row>
    <row r="15" spans="2:17" x14ac:dyDescent="0.2">
      <c r="D15" s="21"/>
      <c r="E15" s="21"/>
    </row>
    <row r="16" spans="2:17" x14ac:dyDescent="0.2">
      <c r="H16" s="14"/>
      <c r="I16" s="13"/>
      <c r="K16" s="13"/>
      <c r="L16" s="13"/>
      <c r="M16" s="13"/>
      <c r="N16" s="13"/>
    </row>
    <row r="17" spans="4:7" x14ac:dyDescent="0.2">
      <c r="D17" s="21"/>
      <c r="E17" s="21"/>
    </row>
    <row r="19" spans="4:7" x14ac:dyDescent="0.2">
      <c r="F19" s="21"/>
      <c r="G19" s="21"/>
    </row>
  </sheetData>
  <mergeCells count="2">
    <mergeCell ref="B2:F2"/>
    <mergeCell ref="B3:K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sheetPr>
  <dimension ref="B2:N14"/>
  <sheetViews>
    <sheetView showGridLines="0" zoomScaleNormal="100" workbookViewId="0">
      <selection activeCell="B22" sqref="B22"/>
    </sheetView>
  </sheetViews>
  <sheetFormatPr baseColWidth="10" defaultColWidth="11.42578125" defaultRowHeight="14.25" x14ac:dyDescent="0.2"/>
  <cols>
    <col min="1" max="1" width="11.42578125" style="1"/>
    <col min="2" max="2" width="43.85546875" style="1" customWidth="1"/>
    <col min="3" max="3" width="24.5703125" style="1" customWidth="1"/>
    <col min="4" max="4" width="13.42578125" style="1" customWidth="1"/>
    <col min="5" max="5" width="14.28515625" style="1" customWidth="1"/>
    <col min="6" max="6" width="12.7109375" style="1" customWidth="1"/>
    <col min="7" max="7" width="11.85546875" style="1" bestFit="1" customWidth="1"/>
    <col min="8" max="8" width="21.5703125" style="1" customWidth="1"/>
    <col min="9" max="16384" width="11.42578125" style="1"/>
  </cols>
  <sheetData>
    <row r="2" spans="2:14" x14ac:dyDescent="0.2">
      <c r="H2" s="14"/>
      <c r="I2" s="13"/>
      <c r="K2" s="13"/>
      <c r="L2" s="13"/>
      <c r="M2" s="13"/>
      <c r="N2" s="13"/>
    </row>
    <row r="3" spans="2:14" x14ac:dyDescent="0.2">
      <c r="B3" s="268" t="s">
        <v>212</v>
      </c>
      <c r="C3" s="268"/>
      <c r="D3" s="21"/>
      <c r="G3" s="21"/>
    </row>
    <row r="4" spans="2:14" ht="54.6" customHeight="1" x14ac:dyDescent="0.2">
      <c r="B4" s="268"/>
      <c r="C4" s="268"/>
    </row>
    <row r="5" spans="2:14" x14ac:dyDescent="0.2">
      <c r="B5" s="155" t="s">
        <v>150</v>
      </c>
      <c r="C5" s="156" t="s">
        <v>6</v>
      </c>
      <c r="D5" s="21"/>
      <c r="G5" s="21"/>
    </row>
    <row r="6" spans="2:14" x14ac:dyDescent="0.2">
      <c r="B6" s="269" t="s">
        <v>149</v>
      </c>
      <c r="C6" s="270">
        <v>2158939.04</v>
      </c>
    </row>
    <row r="7" spans="2:14" x14ac:dyDescent="0.2">
      <c r="B7" s="6" t="s">
        <v>137</v>
      </c>
      <c r="C7" s="270">
        <v>1145098.53</v>
      </c>
      <c r="D7" s="21"/>
      <c r="G7" s="21"/>
    </row>
    <row r="8" spans="2:14" x14ac:dyDescent="0.2">
      <c r="B8" s="6" t="s">
        <v>151</v>
      </c>
      <c r="C8" s="270">
        <v>726895.81</v>
      </c>
      <c r="D8" s="21"/>
      <c r="E8" s="21"/>
    </row>
    <row r="9" spans="2:14" x14ac:dyDescent="0.2">
      <c r="B9" s="6" t="s">
        <v>139</v>
      </c>
      <c r="C9" s="270">
        <v>257618.6</v>
      </c>
    </row>
    <row r="10" spans="2:14" x14ac:dyDescent="0.2">
      <c r="B10" s="269" t="s">
        <v>29</v>
      </c>
      <c r="C10" s="270">
        <v>1055193.0199999998</v>
      </c>
      <c r="D10" s="21"/>
      <c r="E10" s="21"/>
    </row>
    <row r="11" spans="2:14" x14ac:dyDescent="0.2">
      <c r="B11" s="164" t="s">
        <v>6</v>
      </c>
      <c r="C11" s="152">
        <f>SUM(C6:C10)</f>
        <v>5343745</v>
      </c>
      <c r="D11" s="21"/>
      <c r="G11" s="21"/>
    </row>
    <row r="12" spans="2:14" x14ac:dyDescent="0.2">
      <c r="B12" s="106" t="s">
        <v>220</v>
      </c>
      <c r="D12" s="21"/>
      <c r="E12" s="21"/>
    </row>
    <row r="14" spans="2:14" x14ac:dyDescent="0.2">
      <c r="F14" s="21"/>
      <c r="G14" s="21"/>
    </row>
  </sheetData>
  <sortState xmlns:xlrd2="http://schemas.microsoft.com/office/spreadsheetml/2017/richdata2" ref="A6:C10">
    <sortCondition ref="A6:A10"/>
  </sortState>
  <mergeCells count="1">
    <mergeCell ref="B3:C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5" tint="-0.249977111117893"/>
  </sheetPr>
  <dimension ref="B1:Q22"/>
  <sheetViews>
    <sheetView showGridLines="0" zoomScale="90" zoomScaleNormal="90" workbookViewId="0">
      <selection activeCell="C12" sqref="C12"/>
    </sheetView>
  </sheetViews>
  <sheetFormatPr baseColWidth="10" defaultColWidth="11.42578125" defaultRowHeight="14.25" x14ac:dyDescent="0.2"/>
  <cols>
    <col min="1" max="1" width="8.85546875" style="1" customWidth="1"/>
    <col min="2" max="2" width="19.7109375" style="1" customWidth="1"/>
    <col min="3" max="3" width="21.5703125" style="1" customWidth="1"/>
    <col min="4" max="4" width="20.140625" style="1" customWidth="1"/>
    <col min="5" max="5" width="23" style="1" customWidth="1"/>
    <col min="6" max="6" width="14" style="1" customWidth="1"/>
    <col min="7" max="7" width="20.85546875" style="1" customWidth="1"/>
    <col min="8" max="12" width="11.42578125" style="1"/>
    <col min="13" max="13" width="16.140625" style="1" customWidth="1"/>
    <col min="14" max="19" width="11.42578125" style="1"/>
    <col min="20" max="20" width="13.28515625" style="1" customWidth="1"/>
    <col min="21" max="16384" width="11.42578125" style="1"/>
  </cols>
  <sheetData>
    <row r="1" spans="2:7" ht="13.5" customHeight="1" x14ac:dyDescent="0.2"/>
    <row r="2" spans="2:7" x14ac:dyDescent="0.2">
      <c r="B2" s="28"/>
      <c r="C2" s="28"/>
      <c r="D2" s="28"/>
    </row>
    <row r="3" spans="2:7" ht="13.9" customHeight="1" x14ac:dyDescent="0.2"/>
    <row r="4" spans="2:7" ht="54.75" customHeight="1" x14ac:dyDescent="0.2">
      <c r="B4" s="88" t="s">
        <v>177</v>
      </c>
      <c r="C4" s="89"/>
      <c r="D4" s="89"/>
      <c r="E4" s="89"/>
      <c r="F4" s="89"/>
      <c r="G4" s="89"/>
    </row>
    <row r="5" spans="2:7" x14ac:dyDescent="0.2">
      <c r="B5" s="109" t="s">
        <v>0</v>
      </c>
      <c r="C5" s="90" t="s">
        <v>1</v>
      </c>
      <c r="D5" s="90"/>
      <c r="E5" s="90" t="s">
        <v>152</v>
      </c>
      <c r="F5" s="90"/>
      <c r="G5" s="126" t="s">
        <v>160</v>
      </c>
    </row>
    <row r="6" spans="2:7" x14ac:dyDescent="0.2">
      <c r="B6" s="121"/>
      <c r="C6" s="93" t="s">
        <v>19</v>
      </c>
      <c r="D6" s="93" t="s">
        <v>3</v>
      </c>
      <c r="E6" s="93" t="s">
        <v>19</v>
      </c>
      <c r="F6" s="93" t="s">
        <v>3</v>
      </c>
      <c r="G6" s="127" t="s">
        <v>9</v>
      </c>
    </row>
    <row r="7" spans="2:7" x14ac:dyDescent="0.2">
      <c r="B7" s="6" t="s">
        <v>10</v>
      </c>
      <c r="C7" s="128">
        <v>330206.41986083984</v>
      </c>
      <c r="D7" s="129">
        <v>5.1714218514668328E-2</v>
      </c>
      <c r="E7" s="128">
        <v>177384.35</v>
      </c>
      <c r="F7" s="129">
        <f>+E7/E$11</f>
        <v>2.7778606807271792E-2</v>
      </c>
      <c r="G7" s="130">
        <f>+(E7-C7)/C7*100</f>
        <v>-46.280768837033584</v>
      </c>
    </row>
    <row r="8" spans="2:7" x14ac:dyDescent="0.2">
      <c r="B8" s="99" t="s">
        <v>11</v>
      </c>
      <c r="C8" s="131">
        <v>4203414.9579238901</v>
      </c>
      <c r="D8" s="129">
        <v>0.65830434106493496</v>
      </c>
      <c r="E8" s="131">
        <v>4394598.17</v>
      </c>
      <c r="F8" s="129">
        <f t="shared" ref="F8:F11" si="0">+E8/E$11</f>
        <v>0.68819946427284118</v>
      </c>
      <c r="G8" s="130">
        <f t="shared" ref="G8:G10" si="1">+(E8-C8)/C8*100</f>
        <v>4.5482830981440197</v>
      </c>
    </row>
    <row r="9" spans="2:7" x14ac:dyDescent="0.2">
      <c r="B9" s="99" t="s">
        <v>12</v>
      </c>
      <c r="C9" s="131">
        <v>1531150.4567337036</v>
      </c>
      <c r="D9" s="129">
        <v>0.23979621393106482</v>
      </c>
      <c r="E9" s="131">
        <v>1657377.99</v>
      </c>
      <c r="F9" s="129">
        <f t="shared" si="0"/>
        <v>0.25954742633854921</v>
      </c>
      <c r="G9" s="130">
        <f t="shared" si="1"/>
        <v>8.2439666664482303</v>
      </c>
    </row>
    <row r="10" spans="2:7" x14ac:dyDescent="0.2">
      <c r="B10" s="99" t="s">
        <v>15</v>
      </c>
      <c r="C10" s="131">
        <v>320443.47657012939</v>
      </c>
      <c r="D10" s="129">
        <v>5.0185226489331901E-2</v>
      </c>
      <c r="E10" s="131">
        <v>156285.51</v>
      </c>
      <c r="F10" s="129">
        <f t="shared" si="0"/>
        <v>2.447450258133789E-2</v>
      </c>
      <c r="G10" s="130">
        <f t="shared" si="1"/>
        <v>-51.228368986379799</v>
      </c>
    </row>
    <row r="11" spans="2:7" x14ac:dyDescent="0.2">
      <c r="B11" s="101" t="s">
        <v>6</v>
      </c>
      <c r="C11" s="102">
        <v>6385215.3110885629</v>
      </c>
      <c r="D11" s="132">
        <v>1</v>
      </c>
      <c r="E11" s="102">
        <f>SUM(E7:E10)</f>
        <v>6385646.0199999996</v>
      </c>
      <c r="F11" s="132">
        <f t="shared" si="0"/>
        <v>1</v>
      </c>
      <c r="G11" s="133">
        <f>+(E11-C11)/C11*100</f>
        <v>6.7454093629175033E-3</v>
      </c>
    </row>
    <row r="12" spans="2:7" x14ac:dyDescent="0.2">
      <c r="B12" s="106" t="s">
        <v>176</v>
      </c>
      <c r="C12" s="106"/>
      <c r="D12" s="106"/>
      <c r="E12" s="106"/>
      <c r="F12" s="106"/>
    </row>
    <row r="14" spans="2:7" x14ac:dyDescent="0.2">
      <c r="D14" s="21"/>
    </row>
    <row r="17" spans="5:17" x14ac:dyDescent="0.2">
      <c r="I17" s="11"/>
    </row>
    <row r="19" spans="5:17" x14ac:dyDescent="0.2">
      <c r="Q19" s="11"/>
    </row>
    <row r="20" spans="5:17" x14ac:dyDescent="0.2">
      <c r="I20" s="12"/>
      <c r="J20" s="12"/>
      <c r="K20" s="12"/>
      <c r="L20" s="12"/>
      <c r="M20" s="12"/>
    </row>
    <row r="21" spans="5:17" x14ac:dyDescent="0.2">
      <c r="E21" s="73"/>
      <c r="F21" s="73"/>
      <c r="G21" s="37"/>
    </row>
    <row r="22" spans="5:17" x14ac:dyDescent="0.2">
      <c r="H22" s="12"/>
      <c r="N22" s="12"/>
    </row>
  </sheetData>
  <mergeCells count="6">
    <mergeCell ref="E21:F21"/>
    <mergeCell ref="B4:G4"/>
    <mergeCell ref="B5:B6"/>
    <mergeCell ref="C5:D5"/>
    <mergeCell ref="E5:F5"/>
    <mergeCell ref="G5:G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tabColor theme="5" tint="-0.249977111117893"/>
  </sheetPr>
  <dimension ref="B2:S15"/>
  <sheetViews>
    <sheetView showGridLines="0" zoomScale="96" zoomScaleNormal="115" workbookViewId="0">
      <selection activeCell="B12" sqref="B12"/>
    </sheetView>
  </sheetViews>
  <sheetFormatPr baseColWidth="10" defaultColWidth="11.42578125" defaultRowHeight="14.25" x14ac:dyDescent="0.2"/>
  <cols>
    <col min="1" max="1" width="5.7109375" style="1" customWidth="1"/>
    <col min="2" max="2" width="23.28515625" style="1" customWidth="1"/>
    <col min="3" max="3" width="16.42578125" style="1" customWidth="1"/>
    <col min="4" max="4" width="11.42578125" style="1" customWidth="1"/>
    <col min="5" max="5" width="9.140625" style="1" customWidth="1"/>
    <col min="6" max="6" width="19.140625" style="1" customWidth="1"/>
    <col min="7" max="7" width="13.85546875" style="1" customWidth="1"/>
    <col min="8" max="8" width="11.140625" style="1" customWidth="1"/>
    <col min="9" max="18" width="11.42578125" style="1"/>
    <col min="19" max="19" width="14.85546875" style="1" customWidth="1"/>
    <col min="20" max="16384" width="11.42578125" style="1"/>
  </cols>
  <sheetData>
    <row r="2" spans="2:19" ht="13.9" customHeight="1" x14ac:dyDescent="0.2">
      <c r="B2" s="66"/>
      <c r="C2" s="66"/>
      <c r="D2" s="66"/>
      <c r="E2" s="66"/>
      <c r="F2" s="66"/>
      <c r="G2" s="66"/>
      <c r="I2" s="72"/>
      <c r="J2" s="74"/>
      <c r="K2" s="74"/>
      <c r="L2" s="74"/>
      <c r="M2" s="74"/>
      <c r="N2" s="74"/>
      <c r="O2" s="74"/>
      <c r="P2" s="74"/>
      <c r="Q2" s="74"/>
      <c r="R2" s="74"/>
      <c r="S2" s="74"/>
    </row>
    <row r="3" spans="2:19" x14ac:dyDescent="0.2">
      <c r="B3" s="28"/>
      <c r="C3" s="28"/>
      <c r="D3" s="28"/>
      <c r="E3" s="28"/>
      <c r="F3" s="28"/>
      <c r="G3" s="28"/>
    </row>
    <row r="4" spans="2:19" ht="15" x14ac:dyDescent="0.25">
      <c r="B4" s="30"/>
      <c r="C4"/>
      <c r="F4" s="2"/>
    </row>
    <row r="5" spans="2:19" ht="19.5" customHeight="1" x14ac:dyDescent="0.2">
      <c r="B5" s="88" t="s">
        <v>216</v>
      </c>
      <c r="C5" s="89"/>
      <c r="D5" s="89"/>
      <c r="E5" s="89"/>
      <c r="F5" s="89"/>
      <c r="G5" s="89"/>
      <c r="H5" s="89"/>
    </row>
    <row r="6" spans="2:19" ht="20.25" customHeight="1" x14ac:dyDescent="0.2">
      <c r="B6" s="89"/>
      <c r="C6" s="89"/>
      <c r="D6" s="89"/>
      <c r="E6" s="89"/>
      <c r="F6" s="89"/>
      <c r="G6" s="89"/>
      <c r="H6" s="89"/>
    </row>
    <row r="7" spans="2:19" x14ac:dyDescent="0.2">
      <c r="B7" s="90" t="s">
        <v>0</v>
      </c>
      <c r="C7" s="90" t="s">
        <v>178</v>
      </c>
      <c r="D7" s="90"/>
      <c r="E7" s="90" t="s">
        <v>179</v>
      </c>
      <c r="F7" s="90"/>
      <c r="G7" s="90" t="s">
        <v>20</v>
      </c>
      <c r="H7" s="90"/>
      <c r="I7" s="21"/>
    </row>
    <row r="8" spans="2:19" x14ac:dyDescent="0.2">
      <c r="B8" s="92"/>
      <c r="C8" s="134" t="s">
        <v>2</v>
      </c>
      <c r="D8" s="135" t="s">
        <v>3</v>
      </c>
      <c r="E8" s="134" t="s">
        <v>2</v>
      </c>
      <c r="F8" s="135" t="s">
        <v>3</v>
      </c>
      <c r="G8" s="134" t="s">
        <v>2</v>
      </c>
      <c r="H8" s="134" t="s">
        <v>3</v>
      </c>
      <c r="I8" s="21"/>
    </row>
    <row r="9" spans="2:19" x14ac:dyDescent="0.2">
      <c r="B9" s="6" t="s">
        <v>21</v>
      </c>
      <c r="C9" s="136">
        <v>78</v>
      </c>
      <c r="D9" s="137">
        <v>5.2348993288590606E-2</v>
      </c>
      <c r="E9" s="138">
        <v>24</v>
      </c>
      <c r="F9" s="137">
        <v>6.0636685194542699E-3</v>
      </c>
      <c r="G9" s="139">
        <v>102</v>
      </c>
      <c r="H9" s="111">
        <v>1.8722466960352423E-2</v>
      </c>
    </row>
    <row r="10" spans="2:19" x14ac:dyDescent="0.2">
      <c r="B10" s="6" t="s">
        <v>22</v>
      </c>
      <c r="C10" s="136">
        <v>574</v>
      </c>
      <c r="D10" s="137">
        <v>0.38523489932885907</v>
      </c>
      <c r="E10" s="138">
        <v>1828</v>
      </c>
      <c r="F10" s="137">
        <v>0.46184941889843356</v>
      </c>
      <c r="G10" s="139">
        <v>2402</v>
      </c>
      <c r="H10" s="111">
        <v>0.44089574155653449</v>
      </c>
      <c r="I10" s="21"/>
    </row>
    <row r="11" spans="2:19" x14ac:dyDescent="0.2">
      <c r="B11" s="6" t="s">
        <v>23</v>
      </c>
      <c r="C11" s="136">
        <v>46</v>
      </c>
      <c r="D11" s="137">
        <v>3.087248322147651E-2</v>
      </c>
      <c r="E11" s="138">
        <v>40</v>
      </c>
      <c r="F11" s="137">
        <v>1.010611419909045E-2</v>
      </c>
      <c r="G11" s="139">
        <v>86</v>
      </c>
      <c r="H11" s="111">
        <v>1.5785609397944201E-2</v>
      </c>
    </row>
    <row r="12" spans="2:19" x14ac:dyDescent="0.2">
      <c r="B12" s="6" t="s">
        <v>24</v>
      </c>
      <c r="C12" s="136">
        <v>302</v>
      </c>
      <c r="D12" s="137">
        <v>0.20268456375838925</v>
      </c>
      <c r="E12" s="138">
        <v>990</v>
      </c>
      <c r="F12" s="137">
        <v>0.25012632642748861</v>
      </c>
      <c r="G12" s="139">
        <v>1292</v>
      </c>
      <c r="H12" s="111">
        <v>0.23715124816446403</v>
      </c>
    </row>
    <row r="13" spans="2:19" x14ac:dyDescent="0.2">
      <c r="B13" s="99" t="s">
        <v>25</v>
      </c>
      <c r="C13" s="140">
        <v>490</v>
      </c>
      <c r="D13" s="137">
        <v>0.32885906040268459</v>
      </c>
      <c r="E13" s="141">
        <v>1076</v>
      </c>
      <c r="F13" s="137">
        <v>0.27185447195553308</v>
      </c>
      <c r="G13" s="139">
        <v>1566</v>
      </c>
      <c r="H13" s="111">
        <v>0.28744493392070486</v>
      </c>
    </row>
    <row r="14" spans="2:19" x14ac:dyDescent="0.2">
      <c r="B14" s="101" t="s">
        <v>6</v>
      </c>
      <c r="C14" s="142">
        <v>1490</v>
      </c>
      <c r="D14" s="143">
        <v>1</v>
      </c>
      <c r="E14" s="142">
        <v>3958</v>
      </c>
      <c r="F14" s="143">
        <v>1</v>
      </c>
      <c r="G14" s="142">
        <v>5448</v>
      </c>
      <c r="H14" s="125">
        <v>1</v>
      </c>
    </row>
    <row r="15" spans="2:19" ht="15" x14ac:dyDescent="0.25">
      <c r="B15" s="106" t="s">
        <v>180</v>
      </c>
      <c r="C15" s="106"/>
      <c r="D15" s="106"/>
      <c r="E15" s="144"/>
      <c r="F15" s="145"/>
      <c r="G15" s="146"/>
    </row>
  </sheetData>
  <mergeCells count="7">
    <mergeCell ref="B5:H6"/>
    <mergeCell ref="B7:B8"/>
    <mergeCell ref="C7:D7"/>
    <mergeCell ref="E7:F7"/>
    <mergeCell ref="G7:H7"/>
    <mergeCell ref="B2:G2"/>
    <mergeCell ref="I2:S2"/>
  </mergeCells>
  <phoneticPr fontId="1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
    <tabColor theme="5" tint="-0.249977111117893"/>
  </sheetPr>
  <dimension ref="B2:R20"/>
  <sheetViews>
    <sheetView showGridLines="0" zoomScale="93" zoomScaleNormal="93" workbookViewId="0">
      <selection activeCell="E18" sqref="E18"/>
    </sheetView>
  </sheetViews>
  <sheetFormatPr baseColWidth="10" defaultColWidth="11.42578125" defaultRowHeight="14.25" x14ac:dyDescent="0.2"/>
  <cols>
    <col min="1" max="1" width="5.7109375" style="1" customWidth="1"/>
    <col min="2" max="2" width="27.7109375" style="1" customWidth="1"/>
    <col min="3" max="3" width="18.28515625" style="1" customWidth="1"/>
    <col min="4" max="6" width="12.7109375" style="1" customWidth="1"/>
    <col min="7" max="7" width="19" style="1" customWidth="1"/>
    <col min="8" max="16384" width="11.42578125" style="1"/>
  </cols>
  <sheetData>
    <row r="2" spans="2:18" x14ac:dyDescent="0.2">
      <c r="B2" s="28"/>
      <c r="C2" s="28"/>
      <c r="D2" s="28"/>
      <c r="E2" s="28"/>
      <c r="F2" s="28"/>
    </row>
    <row r="3" spans="2:18" ht="25.5" customHeight="1" x14ac:dyDescent="0.2">
      <c r="B3" s="89" t="s">
        <v>217</v>
      </c>
      <c r="C3" s="89"/>
      <c r="D3" s="89"/>
      <c r="E3" s="89"/>
      <c r="F3" s="89"/>
      <c r="G3" s="89"/>
    </row>
    <row r="4" spans="2:18" x14ac:dyDescent="0.2">
      <c r="B4" s="89"/>
      <c r="C4" s="89"/>
      <c r="D4" s="89"/>
      <c r="E4" s="89"/>
      <c r="F4" s="89"/>
      <c r="G4" s="89"/>
    </row>
    <row r="5" spans="2:18" x14ac:dyDescent="0.2">
      <c r="B5" s="90" t="s">
        <v>0</v>
      </c>
      <c r="C5" s="147" t="s">
        <v>1</v>
      </c>
      <c r="D5" s="147"/>
      <c r="E5" s="147" t="s">
        <v>152</v>
      </c>
      <c r="F5" s="147"/>
      <c r="G5" s="90" t="s">
        <v>8</v>
      </c>
    </row>
    <row r="6" spans="2:18" x14ac:dyDescent="0.2">
      <c r="B6" s="92"/>
      <c r="C6" s="93" t="s">
        <v>2</v>
      </c>
      <c r="D6" s="93" t="s">
        <v>3</v>
      </c>
      <c r="E6" s="93" t="s">
        <v>2</v>
      </c>
      <c r="F6" s="93" t="s">
        <v>3</v>
      </c>
      <c r="G6" s="92"/>
    </row>
    <row r="7" spans="2:18" x14ac:dyDescent="0.2">
      <c r="B7" s="6" t="s">
        <v>26</v>
      </c>
      <c r="C7" s="148">
        <v>684</v>
      </c>
      <c r="D7" s="96">
        <f>C7/$C$11</f>
        <v>0.11532625189681335</v>
      </c>
      <c r="E7" s="148">
        <v>716</v>
      </c>
      <c r="F7" s="96">
        <f>E7/$E$11</f>
        <v>0.12706299911268856</v>
      </c>
      <c r="G7" s="149">
        <f>((E7-C7)/C7)*100</f>
        <v>4.6783625730994149</v>
      </c>
    </row>
    <row r="8" spans="2:18" x14ac:dyDescent="0.2">
      <c r="B8" s="150" t="s">
        <v>27</v>
      </c>
      <c r="C8" s="151">
        <v>4600</v>
      </c>
      <c r="D8" s="96">
        <f t="shared" ref="D8:D11" si="0">C8/$C$11</f>
        <v>0.77558590456921261</v>
      </c>
      <c r="E8" s="151">
        <v>4569</v>
      </c>
      <c r="F8" s="96">
        <f t="shared" ref="F8:F11" si="1">E8/$E$11</f>
        <v>0.81082519964507538</v>
      </c>
      <c r="G8" s="149">
        <f>((E8-C8)/C8)*100</f>
        <v>-0.67391304347826086</v>
      </c>
      <c r="H8" s="22"/>
    </row>
    <row r="9" spans="2:18" x14ac:dyDescent="0.2">
      <c r="B9" s="99" t="s">
        <v>28</v>
      </c>
      <c r="C9" s="151">
        <v>18</v>
      </c>
      <c r="D9" s="96">
        <f t="shared" si="0"/>
        <v>3.0349013657056147E-3</v>
      </c>
      <c r="E9" s="151">
        <v>20</v>
      </c>
      <c r="F9" s="96">
        <f t="shared" si="1"/>
        <v>3.5492457852706301E-3</v>
      </c>
      <c r="G9" s="149">
        <f>((E9-C9)/C9)*100</f>
        <v>11.111111111111111</v>
      </c>
    </row>
    <row r="10" spans="2:18" x14ac:dyDescent="0.2">
      <c r="B10" s="99" t="s">
        <v>29</v>
      </c>
      <c r="C10" s="151">
        <v>629</v>
      </c>
      <c r="D10" s="96">
        <f t="shared" si="0"/>
        <v>0.10605294216826842</v>
      </c>
      <c r="E10" s="151">
        <v>330</v>
      </c>
      <c r="F10" s="96">
        <f t="shared" si="1"/>
        <v>5.8562555456965391E-2</v>
      </c>
      <c r="G10" s="149">
        <f>((E10-C10)/C10)*100</f>
        <v>-47.535771065182828</v>
      </c>
    </row>
    <row r="11" spans="2:18" x14ac:dyDescent="0.2">
      <c r="B11" s="101" t="s">
        <v>6</v>
      </c>
      <c r="C11" s="152">
        <v>5931</v>
      </c>
      <c r="D11" s="154">
        <f t="shared" si="0"/>
        <v>1</v>
      </c>
      <c r="E11" s="152">
        <f>SUM(E7:E10)</f>
        <v>5635</v>
      </c>
      <c r="F11" s="154">
        <f t="shared" si="1"/>
        <v>1</v>
      </c>
      <c r="G11" s="153">
        <f>((E11-C11)/C11)*100</f>
        <v>-4.9907266902714547</v>
      </c>
    </row>
    <row r="12" spans="2:18" x14ac:dyDescent="0.2">
      <c r="B12" s="118" t="s">
        <v>176</v>
      </c>
      <c r="C12" s="118"/>
      <c r="D12" s="118"/>
      <c r="E12" s="118"/>
      <c r="F12" s="118"/>
      <c r="G12" s="22"/>
      <c r="H12" s="14"/>
      <c r="I12" s="13"/>
      <c r="J12" s="13"/>
      <c r="K12" s="13"/>
      <c r="L12" s="13"/>
      <c r="M12" s="13"/>
      <c r="N12" s="13"/>
      <c r="R12" s="14"/>
    </row>
    <row r="14" spans="2:18" x14ac:dyDescent="0.2">
      <c r="C14" s="21"/>
    </row>
    <row r="16" spans="2:18" x14ac:dyDescent="0.2">
      <c r="C16" s="21"/>
    </row>
    <row r="20" spans="3:3" x14ac:dyDescent="0.2">
      <c r="C20" s="21"/>
    </row>
  </sheetData>
  <mergeCells count="6">
    <mergeCell ref="B12:F12"/>
    <mergeCell ref="B3:G4"/>
    <mergeCell ref="B5:B6"/>
    <mergeCell ref="C5:D5"/>
    <mergeCell ref="E5:F5"/>
    <mergeCell ref="G5:G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theme="3"/>
  </sheetPr>
  <dimension ref="B1:U32"/>
  <sheetViews>
    <sheetView showGridLines="0" zoomScaleNormal="100" workbookViewId="0">
      <selection activeCell="D18" sqref="D18"/>
    </sheetView>
  </sheetViews>
  <sheetFormatPr baseColWidth="10" defaultColWidth="11.42578125" defaultRowHeight="14.25" x14ac:dyDescent="0.2"/>
  <cols>
    <col min="1" max="1" width="11.42578125" style="1"/>
    <col min="2" max="2" width="30.85546875" style="1" customWidth="1"/>
    <col min="3" max="3" width="17.5703125" style="1" customWidth="1"/>
    <col min="4" max="4" width="20.5703125" style="1" customWidth="1"/>
    <col min="5" max="5" width="18.140625" style="1" customWidth="1"/>
    <col min="6" max="6" width="12.7109375" style="1" customWidth="1"/>
    <col min="7" max="7" width="11.85546875" style="1" bestFit="1" customWidth="1"/>
    <col min="8" max="16384" width="11.42578125" style="1"/>
  </cols>
  <sheetData>
    <row r="1" spans="2:21" ht="28.15" customHeight="1" x14ac:dyDescent="0.2"/>
    <row r="2" spans="2:21" ht="35.450000000000003" customHeight="1" x14ac:dyDescent="0.25">
      <c r="B2" s="89" t="s">
        <v>181</v>
      </c>
      <c r="C2" s="89"/>
      <c r="D2" s="89"/>
      <c r="E2" s="89"/>
      <c r="F2" s="29"/>
      <c r="I2" s="69"/>
      <c r="J2" s="69"/>
      <c r="K2" s="69"/>
      <c r="L2" s="69"/>
      <c r="M2" s="69"/>
      <c r="N2" s="69"/>
      <c r="O2" s="69"/>
      <c r="P2" s="69"/>
      <c r="Q2" s="69"/>
      <c r="R2" s="69"/>
      <c r="S2" s="69"/>
      <c r="T2" s="69"/>
    </row>
    <row r="3" spans="2:21" ht="13.9" customHeight="1" x14ac:dyDescent="0.25">
      <c r="B3" s="89"/>
      <c r="C3" s="89"/>
      <c r="D3" s="89"/>
      <c r="E3" s="89"/>
      <c r="F3" s="29"/>
    </row>
    <row r="4" spans="2:21" ht="13.9" customHeight="1" x14ac:dyDescent="0.25">
      <c r="B4" s="89"/>
      <c r="C4" s="89"/>
      <c r="D4" s="89"/>
      <c r="E4" s="89"/>
      <c r="F4" s="29"/>
      <c r="I4" s="9"/>
      <c r="J4" s="9"/>
      <c r="K4" s="9"/>
      <c r="L4" s="9"/>
      <c r="M4" s="9"/>
      <c r="N4" s="9"/>
      <c r="O4" s="9"/>
      <c r="P4" s="9"/>
      <c r="Q4" s="9"/>
      <c r="R4" s="9"/>
      <c r="S4" s="9"/>
      <c r="T4" s="9"/>
      <c r="U4" s="9"/>
    </row>
    <row r="5" spans="2:21" ht="15" x14ac:dyDescent="0.25">
      <c r="B5" s="155" t="s">
        <v>30</v>
      </c>
      <c r="C5" s="156" t="s">
        <v>31</v>
      </c>
      <c r="D5" s="156" t="s">
        <v>32</v>
      </c>
      <c r="E5" s="156" t="s">
        <v>33</v>
      </c>
      <c r="F5"/>
    </row>
    <row r="6" spans="2:21" ht="15" x14ac:dyDescent="0.25">
      <c r="B6" s="157" t="s">
        <v>34</v>
      </c>
      <c r="C6" s="158">
        <v>2080</v>
      </c>
      <c r="D6" s="159">
        <v>584</v>
      </c>
      <c r="E6" s="159">
        <f>+C6+D6</f>
        <v>2664</v>
      </c>
      <c r="F6" s="46"/>
    </row>
    <row r="7" spans="2:21" ht="18" x14ac:dyDescent="0.25">
      <c r="B7" s="157" t="s">
        <v>35</v>
      </c>
      <c r="C7" s="158">
        <v>968</v>
      </c>
      <c r="D7" s="159">
        <v>242</v>
      </c>
      <c r="E7" s="159">
        <f t="shared" ref="E7:E13" si="0">+C7+D7</f>
        <v>1210</v>
      </c>
      <c r="F7" s="46"/>
      <c r="G7" s="25"/>
    </row>
    <row r="8" spans="2:21" ht="15" x14ac:dyDescent="0.25">
      <c r="B8" s="157" t="s">
        <v>36</v>
      </c>
      <c r="C8" s="158">
        <v>873</v>
      </c>
      <c r="D8" s="159">
        <v>211</v>
      </c>
      <c r="E8" s="159">
        <f t="shared" si="0"/>
        <v>1084</v>
      </c>
      <c r="F8" s="46"/>
    </row>
    <row r="9" spans="2:21" ht="15" x14ac:dyDescent="0.25">
      <c r="B9" s="160" t="s">
        <v>37</v>
      </c>
      <c r="C9" s="158">
        <v>776</v>
      </c>
      <c r="D9" s="159">
        <v>192</v>
      </c>
      <c r="E9" s="159">
        <f t="shared" si="0"/>
        <v>968</v>
      </c>
      <c r="F9" s="46"/>
    </row>
    <row r="10" spans="2:21" ht="15" x14ac:dyDescent="0.25">
      <c r="B10" s="161" t="s">
        <v>38</v>
      </c>
      <c r="C10" s="162">
        <v>540</v>
      </c>
      <c r="D10" s="163">
        <v>138</v>
      </c>
      <c r="E10" s="159">
        <f t="shared" si="0"/>
        <v>678</v>
      </c>
      <c r="F10" s="46"/>
    </row>
    <row r="11" spans="2:21" ht="15" x14ac:dyDescent="0.25">
      <c r="B11" s="157" t="s">
        <v>39</v>
      </c>
      <c r="C11" s="158">
        <v>353</v>
      </c>
      <c r="D11" s="159">
        <v>166</v>
      </c>
      <c r="E11" s="159">
        <f t="shared" si="0"/>
        <v>519</v>
      </c>
      <c r="F11" s="46"/>
    </row>
    <row r="12" spans="2:21" ht="15" x14ac:dyDescent="0.25">
      <c r="B12" s="157" t="s">
        <v>40</v>
      </c>
      <c r="C12" s="158">
        <v>157</v>
      </c>
      <c r="D12" s="159">
        <v>89</v>
      </c>
      <c r="E12" s="159">
        <f t="shared" si="0"/>
        <v>246</v>
      </c>
      <c r="F12" s="46"/>
    </row>
    <row r="13" spans="2:21" ht="15" x14ac:dyDescent="0.25">
      <c r="B13" s="157" t="s">
        <v>41</v>
      </c>
      <c r="C13" s="158">
        <v>180</v>
      </c>
      <c r="D13" s="159">
        <v>70</v>
      </c>
      <c r="E13" s="159">
        <f t="shared" si="0"/>
        <v>250</v>
      </c>
      <c r="F13" s="46"/>
    </row>
    <row r="14" spans="2:21" ht="15" x14ac:dyDescent="0.25">
      <c r="B14" s="164" t="s">
        <v>6</v>
      </c>
      <c r="C14" s="165">
        <f>SUM(C6:C13)</f>
        <v>5927</v>
      </c>
      <c r="D14" s="165">
        <f>SUM(D6:D13)</f>
        <v>1692</v>
      </c>
      <c r="E14" s="166">
        <f>+C14+D14</f>
        <v>7619</v>
      </c>
      <c r="F14" s="46"/>
    </row>
    <row r="15" spans="2:21" x14ac:dyDescent="0.2">
      <c r="B15" s="167" t="s">
        <v>153</v>
      </c>
      <c r="C15" s="167"/>
      <c r="D15" s="167"/>
      <c r="E15" s="167"/>
      <c r="F15" s="167"/>
    </row>
    <row r="16" spans="2:21" x14ac:dyDescent="0.2">
      <c r="B16" s="168"/>
      <c r="C16" s="168"/>
      <c r="D16" s="168"/>
      <c r="E16" s="168"/>
      <c r="F16" s="168"/>
    </row>
    <row r="18" spans="2:21" ht="15" x14ac:dyDescent="0.25">
      <c r="B18" s="30"/>
      <c r="C18" s="31"/>
    </row>
    <row r="19" spans="2:21" ht="15" x14ac:dyDescent="0.25">
      <c r="B19" s="30"/>
      <c r="C19" s="31"/>
    </row>
    <row r="20" spans="2:21" ht="15" x14ac:dyDescent="0.25">
      <c r="B20" s="30"/>
      <c r="C20" s="31"/>
    </row>
    <row r="21" spans="2:21" ht="15" x14ac:dyDescent="0.25">
      <c r="B21" s="30"/>
      <c r="C21" s="31"/>
    </row>
    <row r="22" spans="2:21" ht="15" x14ac:dyDescent="0.25">
      <c r="B22" s="30"/>
      <c r="C22" s="31"/>
    </row>
    <row r="23" spans="2:21" ht="13.9" customHeight="1" x14ac:dyDescent="0.25">
      <c r="B23" s="30"/>
      <c r="C23" s="31"/>
    </row>
    <row r="24" spans="2:21" ht="15" x14ac:dyDescent="0.25">
      <c r="B24" s="30"/>
      <c r="C24" s="31"/>
    </row>
    <row r="25" spans="2:21" ht="15" x14ac:dyDescent="0.25">
      <c r="B25" s="30"/>
      <c r="C25" s="31"/>
    </row>
    <row r="26" spans="2:21" x14ac:dyDescent="0.2">
      <c r="H26" s="76"/>
      <c r="I26" s="76"/>
      <c r="J26" s="76"/>
      <c r="K26" s="76"/>
      <c r="L26" s="76"/>
      <c r="M26" s="76"/>
      <c r="N26" s="76"/>
      <c r="O26" s="76"/>
      <c r="P26" s="76"/>
      <c r="Q26" s="76"/>
      <c r="R26" s="76"/>
      <c r="S26" s="76"/>
      <c r="T26" s="76"/>
      <c r="U26" s="76"/>
    </row>
    <row r="27" spans="2:21" x14ac:dyDescent="0.2">
      <c r="C27" s="21"/>
      <c r="D27" s="21"/>
      <c r="H27" s="76"/>
      <c r="I27" s="76"/>
      <c r="J27" s="76"/>
      <c r="K27" s="76"/>
      <c r="L27" s="76"/>
      <c r="M27" s="76"/>
      <c r="N27" s="76"/>
      <c r="O27" s="76"/>
      <c r="P27" s="76"/>
      <c r="Q27" s="76"/>
      <c r="R27" s="76"/>
      <c r="S27" s="76"/>
      <c r="T27" s="76"/>
      <c r="U27" s="76"/>
    </row>
    <row r="28" spans="2:21" x14ac:dyDescent="0.2">
      <c r="C28" s="21"/>
      <c r="D28" s="21"/>
    </row>
    <row r="30" spans="2:21" x14ac:dyDescent="0.2">
      <c r="D30" s="21"/>
      <c r="H30" s="73"/>
      <c r="I30" s="73"/>
      <c r="J30" s="73"/>
      <c r="K30" s="73"/>
      <c r="L30" s="73"/>
      <c r="M30" s="73"/>
      <c r="N30" s="73"/>
    </row>
    <row r="32" spans="2:21" x14ac:dyDescent="0.2">
      <c r="C32" s="21"/>
      <c r="D32" s="21"/>
    </row>
  </sheetData>
  <sortState xmlns:xlrd2="http://schemas.microsoft.com/office/spreadsheetml/2017/richdata2" ref="B6:E13">
    <sortCondition descending="1" ref="E6:E13"/>
  </sortState>
  <mergeCells count="5">
    <mergeCell ref="H30:N30"/>
    <mergeCell ref="H26:U27"/>
    <mergeCell ref="B15:F15"/>
    <mergeCell ref="I2:T2"/>
    <mergeCell ref="B2: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tabColor theme="4" tint="-0.499984740745262"/>
  </sheetPr>
  <dimension ref="B1:T37"/>
  <sheetViews>
    <sheetView showGridLines="0" zoomScale="90" zoomScaleNormal="90" workbookViewId="0">
      <selection activeCell="G8" sqref="G8"/>
    </sheetView>
  </sheetViews>
  <sheetFormatPr baseColWidth="10" defaultColWidth="11.42578125" defaultRowHeight="14.25" x14ac:dyDescent="0.2"/>
  <cols>
    <col min="1" max="1" width="11.42578125" style="1"/>
    <col min="2" max="2" width="27.140625" style="1" customWidth="1"/>
    <col min="3" max="3" width="15.7109375" style="1" customWidth="1"/>
    <col min="4" max="4" width="12.5703125" style="1" bestFit="1" customWidth="1"/>
    <col min="5" max="5" width="14.85546875" style="1" customWidth="1"/>
    <col min="6" max="6" width="14.7109375" style="1" customWidth="1"/>
    <col min="7" max="7" width="18.85546875" style="1" customWidth="1"/>
    <col min="8" max="8" width="13.28515625" style="1" bestFit="1" customWidth="1"/>
    <col min="9" max="9" width="10.7109375" style="1" bestFit="1" customWidth="1"/>
    <col min="10" max="12" width="2.140625" style="1" customWidth="1"/>
    <col min="13" max="16384" width="11.42578125" style="1"/>
  </cols>
  <sheetData>
    <row r="1" spans="2:20" ht="14.45" customHeight="1" x14ac:dyDescent="0.2">
      <c r="C1" s="9"/>
      <c r="D1" s="9"/>
      <c r="E1" s="9"/>
      <c r="F1" s="9"/>
      <c r="G1" s="9"/>
      <c r="H1" s="9"/>
      <c r="I1" s="9"/>
      <c r="J1" s="9"/>
      <c r="N1" s="75"/>
      <c r="O1" s="77"/>
      <c r="P1" s="77"/>
      <c r="Q1" s="77"/>
      <c r="R1" s="77"/>
      <c r="S1" s="77"/>
      <c r="T1" s="77"/>
    </row>
    <row r="2" spans="2:20" ht="13.9" customHeight="1" x14ac:dyDescent="0.2">
      <c r="C2" s="47"/>
      <c r="D2" s="47"/>
      <c r="E2" s="47"/>
      <c r="F2" s="47"/>
      <c r="G2" s="47"/>
      <c r="H2" s="47"/>
      <c r="I2" s="47"/>
      <c r="J2" s="47"/>
      <c r="L2" s="3"/>
      <c r="M2" s="3"/>
      <c r="N2" s="3"/>
      <c r="O2" s="3"/>
      <c r="P2" s="3"/>
      <c r="Q2" s="3"/>
      <c r="R2" s="3"/>
    </row>
    <row r="3" spans="2:20" ht="27.75" customHeight="1" x14ac:dyDescent="0.2">
      <c r="B3" s="89" t="s">
        <v>182</v>
      </c>
      <c r="C3" s="89"/>
      <c r="D3" s="89"/>
      <c r="E3" s="89"/>
      <c r="F3" s="89"/>
      <c r="G3" s="89"/>
      <c r="H3" s="89"/>
      <c r="I3" s="89"/>
      <c r="J3" s="89"/>
      <c r="L3" s="3"/>
      <c r="M3" s="3"/>
      <c r="N3" s="3"/>
      <c r="O3" s="3"/>
      <c r="P3" s="3"/>
      <c r="Q3" s="3"/>
      <c r="R3" s="3"/>
    </row>
    <row r="4" spans="2:20" x14ac:dyDescent="0.2">
      <c r="B4" s="172" t="s">
        <v>30</v>
      </c>
      <c r="C4" s="173" t="s">
        <v>42</v>
      </c>
      <c r="D4" s="173"/>
      <c r="E4" s="173"/>
      <c r="F4" s="173"/>
      <c r="G4" s="173"/>
      <c r="H4" s="173"/>
      <c r="I4" s="173"/>
    </row>
    <row r="5" spans="2:20" x14ac:dyDescent="0.2">
      <c r="B5" s="174"/>
      <c r="C5" s="175" t="s">
        <v>10</v>
      </c>
      <c r="D5" s="175" t="s">
        <v>11</v>
      </c>
      <c r="E5" s="176" t="s">
        <v>12</v>
      </c>
      <c r="F5" s="176" t="s">
        <v>13</v>
      </c>
      <c r="G5" s="176" t="s">
        <v>14</v>
      </c>
      <c r="H5" s="176" t="s">
        <v>15</v>
      </c>
      <c r="I5" s="175" t="s">
        <v>6</v>
      </c>
    </row>
    <row r="6" spans="2:20" ht="14.45" customHeight="1" x14ac:dyDescent="0.2">
      <c r="B6" s="271" t="s">
        <v>34</v>
      </c>
      <c r="C6" s="272">
        <v>53</v>
      </c>
      <c r="D6" s="272">
        <v>532</v>
      </c>
      <c r="E6" s="272">
        <v>1351</v>
      </c>
      <c r="F6" s="272">
        <v>66</v>
      </c>
      <c r="G6" s="272">
        <v>7</v>
      </c>
      <c r="H6" s="272">
        <v>655</v>
      </c>
      <c r="I6" s="272">
        <v>2664</v>
      </c>
    </row>
    <row r="7" spans="2:20" x14ac:dyDescent="0.2">
      <c r="B7" s="273" t="s">
        <v>35</v>
      </c>
      <c r="C7" s="158">
        <v>2</v>
      </c>
      <c r="D7" s="158">
        <v>194</v>
      </c>
      <c r="E7" s="158">
        <v>661</v>
      </c>
      <c r="F7" s="158">
        <v>50</v>
      </c>
      <c r="G7" s="158">
        <v>3</v>
      </c>
      <c r="H7" s="158">
        <v>300</v>
      </c>
      <c r="I7" s="158">
        <v>1210</v>
      </c>
    </row>
    <row r="8" spans="2:20" x14ac:dyDescent="0.2">
      <c r="B8" s="273" t="s">
        <v>36</v>
      </c>
      <c r="C8" s="158">
        <v>27</v>
      </c>
      <c r="D8" s="158">
        <v>429</v>
      </c>
      <c r="E8" s="158">
        <v>316</v>
      </c>
      <c r="F8" s="158">
        <v>17</v>
      </c>
      <c r="G8" s="158">
        <v>3</v>
      </c>
      <c r="H8" s="158">
        <v>292</v>
      </c>
      <c r="I8" s="158">
        <v>1084</v>
      </c>
    </row>
    <row r="9" spans="2:20" x14ac:dyDescent="0.2">
      <c r="B9" s="273" t="s">
        <v>37</v>
      </c>
      <c r="C9" s="158">
        <v>0</v>
      </c>
      <c r="D9" s="158">
        <v>103</v>
      </c>
      <c r="E9" s="158">
        <v>588</v>
      </c>
      <c r="F9" s="158">
        <v>34</v>
      </c>
      <c r="G9" s="158">
        <v>2</v>
      </c>
      <c r="H9" s="158">
        <v>241</v>
      </c>
      <c r="I9" s="158">
        <v>968</v>
      </c>
    </row>
    <row r="10" spans="2:20" x14ac:dyDescent="0.2">
      <c r="B10" s="273" t="s">
        <v>38</v>
      </c>
      <c r="C10" s="158">
        <v>1</v>
      </c>
      <c r="D10" s="158">
        <v>60</v>
      </c>
      <c r="E10" s="158">
        <v>459</v>
      </c>
      <c r="F10" s="158">
        <v>47</v>
      </c>
      <c r="G10" s="158">
        <v>0</v>
      </c>
      <c r="H10" s="158">
        <v>111</v>
      </c>
      <c r="I10" s="158">
        <v>678</v>
      </c>
    </row>
    <row r="11" spans="2:20" x14ac:dyDescent="0.2">
      <c r="B11" s="273" t="s">
        <v>39</v>
      </c>
      <c r="C11" s="158">
        <v>4</v>
      </c>
      <c r="D11" s="158">
        <v>96</v>
      </c>
      <c r="E11" s="158">
        <v>278</v>
      </c>
      <c r="F11" s="158">
        <v>11</v>
      </c>
      <c r="G11" s="158">
        <v>0</v>
      </c>
      <c r="H11" s="158">
        <v>130</v>
      </c>
      <c r="I11" s="158">
        <v>519</v>
      </c>
    </row>
    <row r="12" spans="2:20" x14ac:dyDescent="0.2">
      <c r="B12" s="273" t="s">
        <v>41</v>
      </c>
      <c r="C12" s="158">
        <v>0</v>
      </c>
      <c r="D12" s="158">
        <v>36</v>
      </c>
      <c r="E12" s="158">
        <v>151</v>
      </c>
      <c r="F12" s="158">
        <v>2</v>
      </c>
      <c r="G12" s="158">
        <v>0</v>
      </c>
      <c r="H12" s="158">
        <v>61</v>
      </c>
      <c r="I12" s="158">
        <v>250</v>
      </c>
    </row>
    <row r="13" spans="2:20" ht="13.9" customHeight="1" x14ac:dyDescent="0.2">
      <c r="B13" s="273" t="s">
        <v>40</v>
      </c>
      <c r="C13" s="162">
        <v>0</v>
      </c>
      <c r="D13" s="162">
        <v>40</v>
      </c>
      <c r="E13" s="162">
        <v>154</v>
      </c>
      <c r="F13" s="158">
        <v>7</v>
      </c>
      <c r="G13" s="158">
        <v>0</v>
      </c>
      <c r="H13" s="158">
        <v>45</v>
      </c>
      <c r="I13" s="158">
        <v>246</v>
      </c>
    </row>
    <row r="14" spans="2:20" ht="15" x14ac:dyDescent="0.25">
      <c r="B14" s="142" t="s">
        <v>33</v>
      </c>
      <c r="C14" s="152">
        <f t="shared" ref="C14:I14" si="0">+SUM(C6:C13)</f>
        <v>87</v>
      </c>
      <c r="D14" s="152">
        <f t="shared" si="0"/>
        <v>1490</v>
      </c>
      <c r="E14" s="152">
        <f t="shared" si="0"/>
        <v>3958</v>
      </c>
      <c r="F14" s="152">
        <f t="shared" si="0"/>
        <v>234</v>
      </c>
      <c r="G14" s="152">
        <f t="shared" si="0"/>
        <v>15</v>
      </c>
      <c r="H14" s="152">
        <f t="shared" si="0"/>
        <v>1835</v>
      </c>
      <c r="I14" s="152">
        <f t="shared" si="0"/>
        <v>7619</v>
      </c>
      <c r="J14"/>
    </row>
    <row r="15" spans="2:20" ht="13.9" customHeight="1" x14ac:dyDescent="0.2">
      <c r="B15" s="118" t="s">
        <v>154</v>
      </c>
      <c r="C15" s="118"/>
      <c r="D15" s="118"/>
      <c r="E15" s="118"/>
      <c r="F15" s="28"/>
      <c r="G15" s="28"/>
      <c r="H15" s="28"/>
      <c r="I15" s="28"/>
    </row>
    <row r="16" spans="2:20" x14ac:dyDescent="0.2">
      <c r="B16" s="28"/>
      <c r="C16" s="28"/>
      <c r="D16" s="28"/>
      <c r="E16" s="28"/>
      <c r="F16" s="28"/>
      <c r="G16" s="28"/>
      <c r="H16" s="28"/>
      <c r="I16" s="28"/>
    </row>
    <row r="25" spans="2:12" ht="15" x14ac:dyDescent="0.25">
      <c r="B25"/>
      <c r="C25"/>
      <c r="D25"/>
      <c r="E25"/>
      <c r="F25"/>
      <c r="G25"/>
      <c r="H25"/>
    </row>
    <row r="26" spans="2:12" ht="15" x14ac:dyDescent="0.25">
      <c r="B26"/>
      <c r="C26"/>
      <c r="D26"/>
      <c r="E26"/>
      <c r="F26"/>
      <c r="G26"/>
      <c r="H26"/>
    </row>
    <row r="27" spans="2:12" ht="15" x14ac:dyDescent="0.25">
      <c r="B27"/>
      <c r="C27"/>
      <c r="D27"/>
      <c r="E27"/>
      <c r="F27"/>
      <c r="G27"/>
      <c r="H27"/>
    </row>
    <row r="28" spans="2:12" ht="15" x14ac:dyDescent="0.25">
      <c r="B28"/>
      <c r="C28"/>
      <c r="D28"/>
      <c r="E28"/>
      <c r="F28"/>
      <c r="G28"/>
      <c r="H28"/>
    </row>
    <row r="32" spans="2:12" x14ac:dyDescent="0.2">
      <c r="G32" s="21"/>
      <c r="L32" s="21"/>
    </row>
    <row r="33" spans="6:12" x14ac:dyDescent="0.2">
      <c r="L33" s="21"/>
    </row>
    <row r="35" spans="6:12" x14ac:dyDescent="0.2">
      <c r="L35" s="21"/>
    </row>
    <row r="37" spans="6:12" x14ac:dyDescent="0.2">
      <c r="F37" s="21"/>
      <c r="G37" s="21"/>
      <c r="K37" s="21"/>
      <c r="L37" s="21"/>
    </row>
  </sheetData>
  <sortState xmlns:xlrd2="http://schemas.microsoft.com/office/spreadsheetml/2017/richdata2" ref="B6:I13">
    <sortCondition descending="1" ref="I6:I13"/>
  </sortState>
  <mergeCells count="5">
    <mergeCell ref="N1:T1"/>
    <mergeCell ref="C4:I4"/>
    <mergeCell ref="B3:J3"/>
    <mergeCell ref="B4:B5"/>
    <mergeCell ref="B15:E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ROE.2025-1</vt:lpstr>
      <vt:lpstr>A.1</vt:lpstr>
      <vt:lpstr>A.2</vt:lpstr>
      <vt:lpstr>A.3</vt:lpstr>
      <vt:lpstr>A.4</vt:lpstr>
      <vt:lpstr>A.5</vt:lpstr>
      <vt:lpstr>A.6</vt:lpstr>
      <vt:lpstr>A.7</vt:lpstr>
      <vt:lpstr>A.8</vt:lpstr>
      <vt:lpstr>B.8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A.32</vt:lpstr>
      <vt:lpstr>A.33</vt:lpstr>
      <vt:lpstr>A.34</vt:lpstr>
      <vt:lpstr>A.35</vt:lpstr>
      <vt:lpstr>A.36</vt:lpstr>
      <vt:lpstr>A.37</vt:lpstr>
      <vt:lpstr>A.38</vt:lpstr>
      <vt:lpstr>A.39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José Mejía Canela</dc:creator>
  <cp:keywords/>
  <dc:description/>
  <cp:lastModifiedBy>Alejandro David Castro Gonzalez</cp:lastModifiedBy>
  <cp:revision/>
  <dcterms:created xsi:type="dcterms:W3CDTF">2024-04-19T16:03:41Z</dcterms:created>
  <dcterms:modified xsi:type="dcterms:W3CDTF">2025-09-30T17:42:38Z</dcterms:modified>
  <cp:category/>
  <cp:contentStatus/>
</cp:coreProperties>
</file>