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ABRIL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Document'!$A$9:$M$329</definedName>
    <definedName name="_xlnm.Print_Area" localSheetId="0">'New Text Document'!$A$1:$M$278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Document'!$A$9:$M$329</definedName>
    <definedName name="Z_204BDDCD_F0EA_4D68_8827_ED13C8623E2D_.wvu.PrintArea" localSheetId="0" hidden="1">'New Text Document'!$A$1:$M$278</definedName>
    <definedName name="Z_204BDDCD_F0EA_4D68_8827_ED13C8623E2D_.wvu.PrintTitles" localSheetId="0" hidden="1">'New Text Document'!$1:$8</definedName>
  </definedNames>
  <calcPr calcId="162913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0" i="1" l="1"/>
  <c r="L260" i="1"/>
  <c r="M37" i="1"/>
  <c r="M36" i="1"/>
  <c r="M39" i="1" s="1"/>
  <c r="J260" i="1" l="1"/>
  <c r="K39" i="1"/>
  <c r="J39" i="1"/>
  <c r="G39" i="1"/>
  <c r="L39" i="1"/>
  <c r="I39" i="1"/>
  <c r="H39" i="1"/>
  <c r="M38" i="1"/>
  <c r="L206" i="1" l="1"/>
  <c r="L142" i="1" l="1"/>
  <c r="K257" i="1"/>
  <c r="J257" i="1"/>
  <c r="B260" i="1"/>
  <c r="M255" i="1" l="1"/>
  <c r="M256" i="1"/>
  <c r="M250" i="1"/>
  <c r="M249" i="1"/>
  <c r="M251" i="1" s="1"/>
  <c r="M245" i="1"/>
  <c r="M244" i="1"/>
  <c r="M240" i="1"/>
  <c r="M239" i="1"/>
  <c r="M232" i="1"/>
  <c r="M229" i="1"/>
  <c r="M230" i="1"/>
  <c r="M231" i="1"/>
  <c r="M233" i="1"/>
  <c r="M234" i="1"/>
  <c r="M235" i="1"/>
  <c r="M228" i="1"/>
  <c r="M223" i="1"/>
  <c r="M224" i="1"/>
  <c r="M215" i="1"/>
  <c r="M216" i="1"/>
  <c r="M217" i="1"/>
  <c r="M218" i="1"/>
  <c r="M214" i="1"/>
  <c r="M210" i="1"/>
  <c r="M209" i="1"/>
  <c r="M203" i="1"/>
  <c r="M204" i="1"/>
  <c r="M205" i="1"/>
  <c r="M202" i="1"/>
  <c r="M199" i="1"/>
  <c r="M198" i="1"/>
  <c r="M191" i="1"/>
  <c r="M187" i="1"/>
  <c r="M188" i="1"/>
  <c r="M189" i="1"/>
  <c r="M190" i="1"/>
  <c r="M192" i="1"/>
  <c r="M193" i="1"/>
  <c r="M194" i="1"/>
  <c r="M186" i="1"/>
  <c r="M180" i="1"/>
  <c r="M181" i="1"/>
  <c r="M182" i="1"/>
  <c r="M179" i="1"/>
  <c r="M175" i="1"/>
  <c r="M174" i="1"/>
  <c r="M173" i="1"/>
  <c r="M169" i="1"/>
  <c r="M168" i="1"/>
  <c r="M164" i="1"/>
  <c r="M160" i="1"/>
  <c r="M154" i="1"/>
  <c r="M153" i="1"/>
  <c r="M155" i="1"/>
  <c r="M156" i="1"/>
  <c r="M152" i="1"/>
  <c r="M145" i="1"/>
  <c r="M146" i="1"/>
  <c r="M147" i="1"/>
  <c r="M148" i="1"/>
  <c r="M140" i="1"/>
  <c r="M141" i="1"/>
  <c r="M138" i="1"/>
  <c r="M139" i="1"/>
  <c r="M134" i="1"/>
  <c r="M133" i="1"/>
  <c r="M132" i="1"/>
  <c r="M128" i="1"/>
  <c r="M124" i="1"/>
  <c r="M118" i="1"/>
  <c r="M119" i="1"/>
  <c r="M120" i="1"/>
  <c r="M117" i="1"/>
  <c r="M113" i="1"/>
  <c r="M112" i="1"/>
  <c r="M108" i="1"/>
  <c r="M104" i="1"/>
  <c r="M100" i="1"/>
  <c r="M96" i="1"/>
  <c r="M90" i="1"/>
  <c r="M91" i="1"/>
  <c r="M92" i="1"/>
  <c r="M89" i="1"/>
  <c r="M85" i="1"/>
  <c r="M81" i="1"/>
  <c r="M80" i="1"/>
  <c r="M76" i="1"/>
  <c r="M72" i="1"/>
  <c r="M71" i="1"/>
  <c r="M67" i="1"/>
  <c r="M63" i="1"/>
  <c r="M59" i="1"/>
  <c r="M58" i="1"/>
  <c r="M54" i="1"/>
  <c r="M50" i="1"/>
  <c r="M46" i="1"/>
  <c r="M42" i="1"/>
  <c r="M32" i="1"/>
  <c r="M28" i="1"/>
  <c r="M24" i="1"/>
  <c r="M20" i="1"/>
  <c r="M14" i="1"/>
  <c r="M15" i="1"/>
  <c r="M16" i="1"/>
  <c r="M10" i="1"/>
  <c r="M73" i="1" l="1"/>
  <c r="G142" i="1" l="1"/>
  <c r="M157" i="1" l="1"/>
  <c r="L157" i="1"/>
  <c r="K157" i="1"/>
  <c r="J157" i="1"/>
  <c r="I157" i="1"/>
  <c r="H157" i="1"/>
  <c r="G157" i="1"/>
  <c r="L254" i="1" l="1"/>
  <c r="L222" i="1"/>
  <c r="M254" i="1" l="1"/>
  <c r="M257" i="1" s="1"/>
  <c r="L257" i="1"/>
  <c r="L225" i="1"/>
  <c r="M222" i="1"/>
  <c r="M206" i="1"/>
  <c r="K142" i="1"/>
  <c r="M21" i="1" l="1"/>
  <c r="L21" i="1"/>
  <c r="K21" i="1"/>
  <c r="J21" i="1"/>
  <c r="I21" i="1"/>
  <c r="H21" i="1"/>
  <c r="G21" i="1"/>
  <c r="M236" i="1"/>
  <c r="L236" i="1"/>
  <c r="J236" i="1"/>
  <c r="I236" i="1"/>
  <c r="H236" i="1"/>
  <c r="G236" i="1"/>
  <c r="K11" i="1" l="1"/>
  <c r="K17" i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5" i="1"/>
  <c r="K161" i="1"/>
  <c r="K165" i="1"/>
  <c r="K170" i="1"/>
  <c r="K176" i="1"/>
  <c r="K183" i="1"/>
  <c r="K195" i="1"/>
  <c r="K200" i="1"/>
  <c r="K206" i="1"/>
  <c r="K211" i="1"/>
  <c r="K219" i="1"/>
  <c r="K225" i="1"/>
  <c r="K236" i="1"/>
  <c r="K241" i="1"/>
  <c r="K246" i="1"/>
  <c r="K251" i="1"/>
  <c r="K149" i="1"/>
  <c r="I195" i="1"/>
  <c r="I200" i="1"/>
  <c r="J206" i="1"/>
  <c r="I206" i="1"/>
  <c r="H206" i="1"/>
  <c r="G206" i="1"/>
  <c r="M121" i="1"/>
  <c r="L121" i="1"/>
  <c r="J121" i="1"/>
  <c r="I121" i="1"/>
  <c r="H121" i="1"/>
  <c r="G121" i="1"/>
  <c r="J93" i="1"/>
  <c r="H93" i="1"/>
  <c r="M183" i="1"/>
  <c r="L183" i="1"/>
  <c r="J183" i="1"/>
  <c r="I183" i="1"/>
  <c r="H183" i="1"/>
  <c r="G183" i="1"/>
  <c r="G257" i="1"/>
  <c r="I257" i="1"/>
  <c r="H257" i="1"/>
  <c r="L251" i="1"/>
  <c r="J251" i="1"/>
  <c r="I251" i="1"/>
  <c r="H251" i="1"/>
  <c r="G251" i="1"/>
  <c r="G68" i="1"/>
  <c r="L68" i="1"/>
  <c r="J68" i="1"/>
  <c r="I68" i="1"/>
  <c r="H68" i="1"/>
  <c r="M68" i="1" l="1"/>
  <c r="M114" i="1"/>
  <c r="L114" i="1"/>
  <c r="J114" i="1"/>
  <c r="I114" i="1"/>
  <c r="H114" i="1"/>
  <c r="G114" i="1"/>
  <c r="G109" i="1"/>
  <c r="M109" i="1"/>
  <c r="J109" i="1"/>
  <c r="I109" i="1"/>
  <c r="H109" i="1"/>
  <c r="G64" i="1"/>
  <c r="M64" i="1"/>
  <c r="L64" i="1"/>
  <c r="J64" i="1"/>
  <c r="I64" i="1"/>
  <c r="H64" i="1"/>
  <c r="G60" i="1"/>
  <c r="M60" i="1"/>
  <c r="L60" i="1"/>
  <c r="J60" i="1"/>
  <c r="I60" i="1"/>
  <c r="H60" i="1"/>
  <c r="G55" i="1"/>
  <c r="M55" i="1"/>
  <c r="L55" i="1"/>
  <c r="J55" i="1"/>
  <c r="I55" i="1"/>
  <c r="H55" i="1"/>
  <c r="I225" i="1" l="1"/>
  <c r="I176" i="1"/>
  <c r="I211" i="1"/>
  <c r="I219" i="1"/>
  <c r="I241" i="1"/>
  <c r="I246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5" i="1"/>
  <c r="I142" i="1"/>
  <c r="I149" i="1"/>
  <c r="I165" i="1"/>
  <c r="I170" i="1"/>
  <c r="M17" i="1"/>
  <c r="L17" i="1"/>
  <c r="J17" i="1"/>
  <c r="H17" i="1"/>
  <c r="M241" i="1"/>
  <c r="L241" i="1"/>
  <c r="J241" i="1"/>
  <c r="H241" i="1"/>
  <c r="G241" i="1"/>
  <c r="G195" i="1"/>
  <c r="L195" i="1"/>
  <c r="M149" i="1"/>
  <c r="L149" i="1"/>
  <c r="J149" i="1"/>
  <c r="H149" i="1"/>
  <c r="G149" i="1"/>
  <c r="M25" i="1"/>
  <c r="L25" i="1"/>
  <c r="J25" i="1"/>
  <c r="H25" i="1"/>
  <c r="G25" i="1"/>
  <c r="G17" i="1" l="1"/>
  <c r="M33" i="1" l="1"/>
  <c r="M219" i="1" l="1"/>
  <c r="L219" i="1"/>
  <c r="J219" i="1"/>
  <c r="H219" i="1"/>
  <c r="G219" i="1"/>
  <c r="M29" i="1" l="1"/>
  <c r="L29" i="1"/>
  <c r="J29" i="1"/>
  <c r="H29" i="1"/>
  <c r="G29" i="1"/>
  <c r="M47" i="1" l="1"/>
  <c r="L47" i="1"/>
  <c r="I47" i="1"/>
  <c r="G47" i="1"/>
  <c r="L73" i="1" l="1"/>
  <c r="J73" i="1"/>
  <c r="H73" i="1"/>
  <c r="G73" i="1"/>
  <c r="M129" i="1" l="1"/>
  <c r="L129" i="1"/>
  <c r="J129" i="1"/>
  <c r="H129" i="1"/>
  <c r="G129" i="1"/>
  <c r="M101" i="1"/>
  <c r="L101" i="1"/>
  <c r="J101" i="1"/>
  <c r="H101" i="1"/>
  <c r="G101" i="1"/>
  <c r="M200" i="1" l="1"/>
  <c r="L200" i="1"/>
  <c r="J200" i="1"/>
  <c r="H200" i="1" l="1"/>
  <c r="G200" i="1"/>
  <c r="M225" i="1"/>
  <c r="J225" i="1"/>
  <c r="H225" i="1"/>
  <c r="G225" i="1"/>
  <c r="M135" i="1" l="1"/>
  <c r="G82" i="1" l="1"/>
  <c r="L170" i="1"/>
  <c r="M170" i="1"/>
  <c r="J170" i="1"/>
  <c r="H170" i="1"/>
  <c r="G170" i="1"/>
  <c r="M142" i="1"/>
  <c r="J142" i="1"/>
  <c r="H142" i="1"/>
  <c r="G246" i="1" l="1"/>
  <c r="G211" i="1"/>
  <c r="G161" i="1"/>
  <c r="G125" i="1"/>
  <c r="G105" i="1"/>
  <c r="G97" i="1"/>
  <c r="G93" i="1"/>
  <c r="G33" i="1"/>
  <c r="G11" i="1"/>
  <c r="G165" i="1" l="1"/>
  <c r="G135" i="1"/>
  <c r="J176" i="1"/>
  <c r="L176" i="1"/>
  <c r="M176" i="1"/>
  <c r="H176" i="1"/>
  <c r="G176" i="1"/>
  <c r="M93" i="1" l="1"/>
  <c r="L93" i="1"/>
  <c r="H246" i="1" l="1"/>
  <c r="J246" i="1"/>
  <c r="L246" i="1"/>
  <c r="H211" i="1"/>
  <c r="J211" i="1"/>
  <c r="L211" i="1"/>
  <c r="M211" i="1"/>
  <c r="I161" i="1"/>
  <c r="L161" i="1"/>
  <c r="M161" i="1"/>
  <c r="H105" i="1"/>
  <c r="J105" i="1"/>
  <c r="L105" i="1"/>
  <c r="M105" i="1"/>
  <c r="L135" i="1" l="1"/>
  <c r="J135" i="1"/>
  <c r="M51" i="1" l="1"/>
  <c r="M11" i="1"/>
  <c r="L11" i="1"/>
  <c r="J11" i="1"/>
  <c r="H11" i="1"/>
  <c r="L33" i="1"/>
  <c r="J33" i="1"/>
  <c r="H33" i="1"/>
  <c r="M86" i="1" l="1"/>
  <c r="L86" i="1"/>
  <c r="J86" i="1"/>
  <c r="G86" i="1"/>
  <c r="M165" i="1" l="1"/>
  <c r="M77" i="1"/>
  <c r="M43" i="1"/>
  <c r="M125" i="1" l="1"/>
  <c r="M97" i="1"/>
  <c r="L97" i="1"/>
  <c r="J97" i="1"/>
  <c r="H97" i="1"/>
  <c r="M246" i="1"/>
  <c r="L165" i="1" l="1"/>
  <c r="J165" i="1"/>
  <c r="H165" i="1"/>
  <c r="L77" i="1"/>
  <c r="J77" i="1"/>
  <c r="H77" i="1"/>
  <c r="G77" i="1"/>
  <c r="I43" i="1" l="1"/>
  <c r="I260" i="1" s="1"/>
  <c r="G51" i="1"/>
  <c r="G43" i="1"/>
  <c r="G260" i="1" l="1"/>
  <c r="J195" i="1"/>
  <c r="H195" i="1"/>
  <c r="H47" i="1"/>
  <c r="J47" i="1"/>
  <c r="M195" i="1" l="1"/>
  <c r="J82" i="1" l="1"/>
  <c r="H82" i="1"/>
  <c r="J43" i="1"/>
  <c r="J160" i="1"/>
  <c r="J161" i="1" s="1"/>
  <c r="H160" i="1"/>
  <c r="H161" i="1" s="1"/>
  <c r="H43" i="1" l="1"/>
  <c r="H135" i="1"/>
  <c r="H86" i="1"/>
  <c r="L82" i="1"/>
  <c r="L43" i="1"/>
  <c r="M82" i="1" l="1"/>
  <c r="M260" i="1" s="1"/>
  <c r="J51" i="1" l="1"/>
  <c r="H51" i="1"/>
  <c r="H260" i="1" s="1"/>
  <c r="L51" i="1" l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<sst xmlns="http://schemas.openxmlformats.org/spreadsheetml/2006/main" count="670" uniqueCount="230">
  <si>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</si>
  <si>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</si>
  <si>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</si>
  <si>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</si>
  <si>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</si>
  <si>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</si>
  <si>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</si>
  <si>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</si>
  <si>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</si>
  <si>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</si>
  <si>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</si>
  <si>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</si>
  <si>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</si>
  <si>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</si>
  <si>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</si>
  <si>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</si>
  <si>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</si>
  <si>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</si>
  <si>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</si>
  <si>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</si>
  <si>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</si>
  <si>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</si>
  <si>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</si>
  <si>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</si>
  <si>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</si>
  <si>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</si>
  <si>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</si>
  <si>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</si>
  <si>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</si>
  <si>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</si>
  <si>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</si>
  <si>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</si>
  <si>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</si>
  <si>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</si>
  <si>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</si>
  <si>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</si>
  <si>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</si>
  <si>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</si>
  <si>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</si>
  <si>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</si>
  <si>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</si>
  <si>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</si>
  <si>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</si>
  <si>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</si>
  <si>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</si>
  <si>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</si>
  <si>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</si>
  <si>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</si>
  <si>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</si>
  <si>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</si>
  <si>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</si>
  <si>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</si>
  <si>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</si>
  <si>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</si>
  <si>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</si>
  <si>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</si>
  <si>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</si>
  <si>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</si>
  <si>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</si>
  <si>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</si>
  <si>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</si>
  <si>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</si>
  <si>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</si>
  <si>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</si>
  <si>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</si>
  <si>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</si>
  <si>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</si>
  <si>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</si>
  <si>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</si>
  <si>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</si>
  <si>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</si>
  <si>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</si>
  <si>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</si>
  <si>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</si>
  <si>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</si>
  <si>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</si>
  <si>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</si>
  <si>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</si>
  <si>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</si>
  <si>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</si>
  <si>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</si>
  <si>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</si>
  <si>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</si>
  <si>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</si>
  <si>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</si>
  <si>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</si>
  <si>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</si>
  <si>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</si>
  <si>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</si>
  <si>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</si>
  <si>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</si>
  <si>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</si>
  <si>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</si>
  <si>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</si>
  <si>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</si>
  <si>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</si>
  <si>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</si>
  <si>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</si>
  <si>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</si>
  <si>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</si>
  <si>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</si>
  <si>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</si>
  <si>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</si>
  <si>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</si>
  <si>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</si>
  <si>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</si>
  <si>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</si>
  <si>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</si>
  <si>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</si>
  <si>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</si>
  <si>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</si>
  <si>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</si>
  <si>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</si>
  <si>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</si>
  <si>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</si>
  <si>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</si>
  <si>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</si>
  <si>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</si>
  <si>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</si>
  <si>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</si>
  <si>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</si>
  <si>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</si>
  <si>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</si>
  <si>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</si>
  <si>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</si>
  <si>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</si>
  <si>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</si>
  <si>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</si>
  <si>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</si>
  <si>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</si>
  <si>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</si>
  <si>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</si>
  <si>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</si>
  <si>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</si>
  <si>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</si>
  <si>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</si>
  <si>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</si>
  <si>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</si>
  <si>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</si>
  <si>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</si>
  <si>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</si>
  <si>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</si>
  <si>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</si>
  <si>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</si>
  <si>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</si>
  <si>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</si>
  <si>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</si>
  <si>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</si>
  <si>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</si>
  <si>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</si>
  <si>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</si>
  <si>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</si>
  <si>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</si>
  <si>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</si>
  <si>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</si>
  <si>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</si>
  <si>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</si>
  <si>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</si>
  <si>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</si>
  <si>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</si>
  <si>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</si>
  <si>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</si>
  <si>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</si>
  <si>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</si>
  <si>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</si>
  <si>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</si>
  <si>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</si>
  <si>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</si>
  <si>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</si>
  <si>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</si>
  <si>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</si>
  <si>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</si>
  <si>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</si>
  <si>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</si>
  <si>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</si>
  <si>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</si>
  <si>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</si>
  <si>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</si>
  <si>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</si>
  <si>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</si>
  <si>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</si>
  <si>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</si>
  <si>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</si>
  <si>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</si>
  <si>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</si>
  <si>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</si>
  <si>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</si>
  <si>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</si>
  <si>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</si>
  <si>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</si>
  <si>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</si>
  <si>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</si>
  <si>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</si>
  <si>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</si>
  <si>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</si>
  <si>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</si>
  <si>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</si>
  <si>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</si>
  <si>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</si>
  <si>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</si>
  <si>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</si>
  <si>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</si>
  <si>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</si>
  <si>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</si>
  <si>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</si>
  <si>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</si>
  <si>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</si>
  <si>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</si>
  <si>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</si>
  <si>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</si>
  <si>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</si>
  <si>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</si>
  <si>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</si>
  <si>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</si>
  <si>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</si>
  <si>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</si>
  <si>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</si>
  <si>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</si>
  <si>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</si>
  <si>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</si>
  <si>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</si>
  <si>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</si>
  <si>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</si>
  <si>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</si>
  <si>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</si>
  <si>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Nómina de Empleados Temporales</t>
  </si>
  <si>
    <t>ANALISTA DE ESTADISTICAS AMBIENTALES</t>
  </si>
  <si>
    <t xml:space="preserve">    </t>
  </si>
  <si>
    <t xml:space="preserve">  </t>
  </si>
  <si>
    <t>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</si>
</sst>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1"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" fontId="19" fillId="0" borderId="0" xfId="0" applyNumberFormat="1" applyFo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43" fontId="0" fillId="0" borderId="0" xfId="1" applyFont="1" applyFill="1"/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218735</xdr:colOff>
      <xdr:row>1</xdr:row>
      <xdr:rowOff>59103</xdr:rowOff>
    </xdr:from>
    <xdr:to>
      <xdr:col>13</xdr:col>
      <xdr:colOff>3101</xdr:colOff>
      <xdr:row>5</xdr:row>
      <xdr:rowOff>52782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660" y="240078"/>
          <a:ext cx="2382309" cy="115572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272</xdr:row>
      <xdr:rowOff>190501</xdr:rowOff>
    </xdr:from>
    <xdr:to>
      <xdr:col>8</xdr:col>
      <xdr:colOff>166687</xdr:colOff>
      <xdr:row>303</xdr:row>
      <xdr:rowOff>130970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625876"/>
          <a:ext cx="14311312" cy="59293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393"/>
  <sheetViews>
    <sheetView showGridLines="0" tabSelected="1" showWhiteSpace="0" zoomScale="80" zoomScaleNormal="80" zoomScaleSheetLayoutView="57" zoomScalePageLayoutView="70" workbookViewId="0">
      <pane ySplit="8" topLeftCell="A9" activePane="bottomLeft" state="frozen"/>
      <selection pane="bottomLeft" activeCell="K36" sqref="K36"/>
    </sheetView>
  </sheetViews>
  <sheetFormatPr baseColWidth="10" defaultColWidth="11.42578125" defaultRowHeight="15" x14ac:dyDescent="0.25"/>
  <cols>
    <col min="1" max="1" width="66" customWidth="1"/>
    <col min="2" max="2" width="48.5703125" style="3" customWidth="1"/>
    <col min="3" max="4" width="11.42578125" style="3" customWidth="1"/>
    <col min="5" max="5" width="19.140625" customWidth="1"/>
    <col min="6" max="6" width="18" customWidth="1"/>
    <col min="7" max="7" width="20.7109375" style="90" customWidth="1"/>
    <col min="8" max="8" width="16.85546875" style="91" customWidth="1"/>
    <col min="9" max="9" width="17.42578125" style="90" customWidth="1"/>
    <col min="10" max="10" width="17.28515625" style="90" customWidth="1"/>
    <col min="11" max="11" width="16.42578125" style="90" customWidth="1"/>
    <col min="12" max="12" width="18.42578125" style="90" customWidth="1"/>
    <col min="13" max="13" width="19.85546875" style="91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3"/>
      <c r="B1" s="24"/>
      <c r="C1" s="24"/>
      <c r="D1" s="24"/>
      <c r="E1" s="24"/>
      <c r="F1" s="24"/>
      <c r="G1" s="97"/>
      <c r="H1" s="110"/>
      <c r="I1" s="97"/>
      <c r="J1" s="97"/>
      <c r="K1" s="97"/>
      <c r="L1" s="97"/>
      <c r="M1" s="116"/>
    </row>
    <row r="2" spans="1:237" ht="26.25" x14ac:dyDescent="0.4">
      <c r="A2" s="163" t="s">
        <v>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</row>
    <row r="3" spans="1:237" ht="26.25" x14ac:dyDescent="0.4">
      <c r="A3" s="163" t="s">
        <v>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</row>
    <row r="4" spans="1:237" ht="20.25" x14ac:dyDescent="0.3">
      <c r="A4" s="166" t="s">
        <v>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</row>
    <row r="5" spans="1:237" ht="20.25" x14ac:dyDescent="0.3">
      <c r="A5" s="169" t="s">
        <v>225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</row>
    <row r="6" spans="1:237" ht="21" thickBot="1" x14ac:dyDescent="0.35">
      <c r="A6" s="174" t="s">
        <v>229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x14ac:dyDescent="0.25">
      <c r="A7" s="177" t="s">
        <v>12</v>
      </c>
      <c r="B7" s="172" t="s">
        <v>0</v>
      </c>
      <c r="C7" s="172" t="s">
        <v>89</v>
      </c>
      <c r="D7" s="161" t="s">
        <v>196</v>
      </c>
      <c r="E7" s="161" t="s">
        <v>11</v>
      </c>
      <c r="F7" s="161" t="s">
        <v>224</v>
      </c>
      <c r="G7" s="157" t="s">
        <v>7</v>
      </c>
      <c r="H7" s="179" t="s">
        <v>1</v>
      </c>
      <c r="I7" s="157" t="s">
        <v>2</v>
      </c>
      <c r="J7" s="155" t="s">
        <v>3</v>
      </c>
      <c r="K7" s="157" t="s">
        <v>4</v>
      </c>
      <c r="L7" s="157" t="s">
        <v>5</v>
      </c>
      <c r="M7" s="159" t="s">
        <v>6</v>
      </c>
      <c r="P7" s="28"/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ht="15.75" thickBot="1" x14ac:dyDescent="0.3">
      <c r="A8" s="178"/>
      <c r="B8" s="173"/>
      <c r="C8" s="173"/>
      <c r="D8" s="162"/>
      <c r="E8" s="162"/>
      <c r="F8" s="162"/>
      <c r="G8" s="158"/>
      <c r="H8" s="180"/>
      <c r="I8" s="158"/>
      <c r="J8" s="156"/>
      <c r="K8" s="158"/>
      <c r="L8" s="158"/>
      <c r="M8" s="160"/>
    </row>
    <row r="9" spans="1:237" x14ac:dyDescent="0.25">
      <c r="A9" s="28" t="s">
        <v>110</v>
      </c>
      <c r="B9" s="11"/>
      <c r="C9" s="9"/>
      <c r="D9" s="9"/>
      <c r="E9" s="28"/>
      <c r="F9" s="28"/>
      <c r="G9" s="115"/>
      <c r="H9" s="114"/>
      <c r="I9" s="115"/>
      <c r="J9" s="115"/>
      <c r="K9" s="115"/>
      <c r="L9" s="115"/>
      <c r="M9" s="11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x14ac:dyDescent="0.25">
      <c r="A10" t="s">
        <v>111</v>
      </c>
      <c r="B10" s="148" t="s">
        <v>50</v>
      </c>
      <c r="C10" s="5" t="s">
        <v>67</v>
      </c>
      <c r="D10" s="5" t="s">
        <v>197</v>
      </c>
      <c r="E10" s="7">
        <v>44409</v>
      </c>
      <c r="F10" s="2" t="s">
        <v>99</v>
      </c>
      <c r="G10" s="138">
        <v>133000</v>
      </c>
      <c r="H10" s="138">
        <v>3817.1</v>
      </c>
      <c r="I10" s="138">
        <v>19867.79</v>
      </c>
      <c r="J10" s="138">
        <v>4043.2</v>
      </c>
      <c r="K10" s="138">
        <v>18005.54</v>
      </c>
      <c r="L10" s="138">
        <v>45733.63</v>
      </c>
      <c r="M10" s="31">
        <f>G10-L10</f>
        <v>87266.37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</row>
    <row r="11" spans="1:237" s="30" customFormat="1" x14ac:dyDescent="0.25">
      <c r="A11" s="47" t="s">
        <v>13</v>
      </c>
      <c r="B11" s="67">
        <v>1</v>
      </c>
      <c r="C11" s="53"/>
      <c r="D11" s="53"/>
      <c r="E11" s="36"/>
      <c r="F11" s="47"/>
      <c r="G11" s="141">
        <f>G10</f>
        <v>133000</v>
      </c>
      <c r="H11" s="105">
        <f t="shared" ref="H11:M11" si="0">H10</f>
        <v>3817.1</v>
      </c>
      <c r="I11" s="141">
        <f>I10</f>
        <v>19867.79</v>
      </c>
      <c r="J11" s="141">
        <f t="shared" si="0"/>
        <v>4043.2</v>
      </c>
      <c r="K11" s="141">
        <f>K10</f>
        <v>18005.54</v>
      </c>
      <c r="L11" s="141">
        <f t="shared" si="0"/>
        <v>45733.63</v>
      </c>
      <c r="M11" s="105">
        <f t="shared" si="0"/>
        <v>87266.37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</row>
    <row r="12" spans="1:237" x14ac:dyDescent="0.25">
      <c r="G12" s="143"/>
      <c r="H12" s="104"/>
      <c r="I12" s="143"/>
      <c r="J12" s="143"/>
      <c r="K12" s="143"/>
      <c r="L12" s="143"/>
      <c r="M12" s="104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237" ht="11.25" customHeight="1" x14ac:dyDescent="0.25">
      <c r="A13" s="27" t="s">
        <v>40</v>
      </c>
      <c r="B13" s="27"/>
      <c r="C13" s="27"/>
      <c r="D13" s="27"/>
      <c r="E13" s="27"/>
      <c r="F13" s="27"/>
      <c r="G13" s="115"/>
      <c r="H13" s="114"/>
      <c r="I13" s="115"/>
      <c r="J13" s="115"/>
      <c r="K13" s="138"/>
      <c r="L13" s="115"/>
      <c r="M13" s="11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</row>
    <row r="14" spans="1:237" x14ac:dyDescent="0.25">
      <c r="A14" s="4" t="s">
        <v>64</v>
      </c>
      <c r="B14" s="4" t="s">
        <v>65</v>
      </c>
      <c r="C14" s="5" t="s">
        <v>66</v>
      </c>
      <c r="D14" s="5" t="s">
        <v>197</v>
      </c>
      <c r="E14" s="4" t="s">
        <v>88</v>
      </c>
      <c r="F14" s="8" t="s">
        <v>99</v>
      </c>
      <c r="G14" s="138">
        <v>75000</v>
      </c>
      <c r="H14" s="138">
        <v>2152.5</v>
      </c>
      <c r="I14" s="138">
        <v>6309.38</v>
      </c>
      <c r="J14" s="138">
        <v>2280</v>
      </c>
      <c r="K14" s="138">
        <v>25</v>
      </c>
      <c r="L14" s="138">
        <v>10766.88</v>
      </c>
      <c r="M14" s="31">
        <f>G14-L14</f>
        <v>64233.120000000003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</row>
    <row r="15" spans="1:237" s="2" customFormat="1" ht="11.25" customHeight="1" x14ac:dyDescent="0.25">
      <c r="A15" s="4" t="s">
        <v>69</v>
      </c>
      <c r="B15" s="4" t="s">
        <v>57</v>
      </c>
      <c r="C15" s="2" t="s">
        <v>67</v>
      </c>
      <c r="D15" s="2" t="s">
        <v>197</v>
      </c>
      <c r="E15" s="4" t="s">
        <v>87</v>
      </c>
      <c r="F15" s="8" t="s">
        <v>99</v>
      </c>
      <c r="G15" s="138">
        <v>40000</v>
      </c>
      <c r="H15" s="138">
        <v>1148</v>
      </c>
      <c r="I15" s="138">
        <v>442.65</v>
      </c>
      <c r="J15" s="138">
        <v>1216</v>
      </c>
      <c r="K15" s="138">
        <v>5009</v>
      </c>
      <c r="L15" s="138">
        <v>7815.65</v>
      </c>
      <c r="M15" s="31">
        <f>G15-L15</f>
        <v>32184.35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</row>
    <row r="16" spans="1:237" s="2" customFormat="1" ht="11.25" customHeight="1" x14ac:dyDescent="0.25">
      <c r="A16" s="4" t="s">
        <v>116</v>
      </c>
      <c r="B16" s="4" t="s">
        <v>118</v>
      </c>
      <c r="C16" s="2" t="s">
        <v>67</v>
      </c>
      <c r="D16" s="2" t="s">
        <v>197</v>
      </c>
      <c r="E16" s="4" t="s">
        <v>117</v>
      </c>
      <c r="F16" s="8" t="s">
        <v>99</v>
      </c>
      <c r="G16" s="138">
        <v>87500</v>
      </c>
      <c r="H16" s="138">
        <v>2511.25</v>
      </c>
      <c r="I16" s="31">
        <v>8770.69</v>
      </c>
      <c r="J16" s="138">
        <v>2660</v>
      </c>
      <c r="K16" s="31">
        <v>10142.450000000001</v>
      </c>
      <c r="L16" s="31">
        <v>24084.39</v>
      </c>
      <c r="M16" s="31">
        <f>G16-L16</f>
        <v>63415.61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</row>
    <row r="17" spans="1:237" x14ac:dyDescent="0.25">
      <c r="A17" s="47" t="s">
        <v>13</v>
      </c>
      <c r="B17" s="67">
        <v>3</v>
      </c>
      <c r="C17" s="53"/>
      <c r="D17" s="53"/>
      <c r="E17" s="47"/>
      <c r="F17" s="47"/>
      <c r="G17" s="141">
        <f t="shared" ref="G17:L17" si="1">SUM(G14:G16)</f>
        <v>202500</v>
      </c>
      <c r="H17" s="105">
        <f t="shared" si="1"/>
        <v>5811.75</v>
      </c>
      <c r="I17" s="141">
        <f t="shared" si="1"/>
        <v>15522.720000000001</v>
      </c>
      <c r="J17" s="141">
        <f t="shared" si="1"/>
        <v>6156</v>
      </c>
      <c r="K17" s="141">
        <f>SUM(K14:K16)</f>
        <v>15176.45</v>
      </c>
      <c r="L17" s="141">
        <f t="shared" si="1"/>
        <v>42666.92</v>
      </c>
      <c r="M17" s="105">
        <f>M16+M15+M14</f>
        <v>159833.07999999999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</row>
    <row r="18" spans="1:237" s="32" customFormat="1" x14ac:dyDescent="0.25">
      <c r="A18" s="29"/>
      <c r="B18" s="13"/>
      <c r="C18" s="14"/>
      <c r="D18" s="14"/>
      <c r="E18" s="29"/>
      <c r="F18" s="29"/>
      <c r="G18" s="142"/>
      <c r="H18" s="121"/>
      <c r="I18" s="142"/>
      <c r="J18" s="142"/>
      <c r="K18" s="142"/>
      <c r="L18" s="142"/>
      <c r="M18" s="12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</row>
    <row r="19" spans="1:237" x14ac:dyDescent="0.25">
      <c r="A19" s="28" t="s">
        <v>195</v>
      </c>
      <c r="B19" s="11"/>
      <c r="C19" s="9"/>
      <c r="D19" s="9"/>
      <c r="E19" s="28"/>
      <c r="F19" s="28"/>
      <c r="G19" s="143"/>
      <c r="H19" s="104"/>
      <c r="I19" s="143"/>
      <c r="J19" s="143"/>
      <c r="K19" s="143"/>
      <c r="L19" s="143"/>
      <c r="M19" s="104"/>
    </row>
    <row r="20" spans="1:237" x14ac:dyDescent="0.25">
      <c r="A20" t="s">
        <v>104</v>
      </c>
      <c r="B20" s="149" t="s">
        <v>215</v>
      </c>
      <c r="C20" s="5" t="s">
        <v>66</v>
      </c>
      <c r="D20" s="5" t="s">
        <v>197</v>
      </c>
      <c r="E20" s="7">
        <v>44542</v>
      </c>
      <c r="F20" s="8" t="s">
        <v>99</v>
      </c>
      <c r="G20" s="138">
        <v>60000</v>
      </c>
      <c r="H20" s="138">
        <v>1722</v>
      </c>
      <c r="I20" s="138">
        <v>3486.68</v>
      </c>
      <c r="J20" s="138">
        <v>1824</v>
      </c>
      <c r="K20" s="138">
        <v>3005.6</v>
      </c>
      <c r="L20" s="138">
        <v>10038.280000000001</v>
      </c>
      <c r="M20" s="31">
        <f>G20-L20</f>
        <v>49961.72</v>
      </c>
    </row>
    <row r="21" spans="1:237" s="28" customFormat="1" x14ac:dyDescent="0.25">
      <c r="A21" s="47" t="s">
        <v>13</v>
      </c>
      <c r="B21" s="67">
        <v>1</v>
      </c>
      <c r="C21" s="53"/>
      <c r="D21" s="53"/>
      <c r="E21" s="47"/>
      <c r="F21" s="47"/>
      <c r="G21" s="141">
        <f>+G20</f>
        <v>60000</v>
      </c>
      <c r="H21" s="105">
        <f>+H20</f>
        <v>1722</v>
      </c>
      <c r="I21" s="141">
        <f>+I20</f>
        <v>3486.68</v>
      </c>
      <c r="J21" s="141">
        <f>+J20</f>
        <v>1824</v>
      </c>
      <c r="K21" s="141">
        <f>+K20</f>
        <v>3005.6</v>
      </c>
      <c r="L21" s="141">
        <f>L20</f>
        <v>10038.280000000001</v>
      </c>
      <c r="M21" s="105">
        <f>+M20</f>
        <v>49961.72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</row>
    <row r="22" spans="1:237" x14ac:dyDescent="0.25">
      <c r="B22"/>
      <c r="C22"/>
      <c r="D22"/>
      <c r="G22" s="138"/>
      <c r="H22" s="138"/>
      <c r="I22" s="138"/>
      <c r="J22" s="138"/>
      <c r="K22" s="138"/>
      <c r="L22" s="138"/>
      <c r="M22" s="138"/>
    </row>
    <row r="23" spans="1:237" x14ac:dyDescent="0.25">
      <c r="A23" s="28" t="s">
        <v>212</v>
      </c>
      <c r="B23"/>
      <c r="C23"/>
      <c r="D23"/>
      <c r="G23" s="138"/>
      <c r="H23" s="138"/>
      <c r="I23" s="138"/>
      <c r="J23" s="138"/>
      <c r="K23" s="138"/>
      <c r="L23" s="138"/>
      <c r="M23" s="138"/>
    </row>
    <row r="24" spans="1:237" x14ac:dyDescent="0.25">
      <c r="A24" t="s">
        <v>213</v>
      </c>
      <c r="B24" s="148" t="s">
        <v>50</v>
      </c>
      <c r="C24" s="2" t="s">
        <v>66</v>
      </c>
      <c r="D24" s="2" t="s">
        <v>197</v>
      </c>
      <c r="E24" s="7">
        <v>44844</v>
      </c>
      <c r="F24" s="2" t="s">
        <v>99</v>
      </c>
      <c r="G24" s="138">
        <v>133000</v>
      </c>
      <c r="H24" s="138">
        <v>3817.1</v>
      </c>
      <c r="I24" s="138">
        <v>19867.79</v>
      </c>
      <c r="J24" s="138">
        <v>4043.2</v>
      </c>
      <c r="K24" s="138">
        <v>2225</v>
      </c>
      <c r="L24" s="138">
        <v>29953.09</v>
      </c>
      <c r="M24" s="138">
        <f>G24-L24</f>
        <v>103046.91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25" spans="1:237" s="36" customFormat="1" x14ac:dyDescent="0.25">
      <c r="A25" s="47" t="s">
        <v>95</v>
      </c>
      <c r="B25" s="67">
        <v>1</v>
      </c>
      <c r="G25" s="144">
        <f t="shared" ref="G25:M25" si="2">SUM(G24)</f>
        <v>133000</v>
      </c>
      <c r="H25" s="144">
        <f t="shared" si="2"/>
        <v>3817.1</v>
      </c>
      <c r="I25" s="144">
        <f t="shared" si="2"/>
        <v>19867.79</v>
      </c>
      <c r="J25" s="144">
        <f t="shared" si="2"/>
        <v>4043.2</v>
      </c>
      <c r="K25" s="144">
        <f>SUM(K24)</f>
        <v>2225</v>
      </c>
      <c r="L25" s="144">
        <f t="shared" si="2"/>
        <v>29953.09</v>
      </c>
      <c r="M25" s="144">
        <f t="shared" si="2"/>
        <v>103046.91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</row>
    <row r="26" spans="1:237" s="29" customFormat="1" x14ac:dyDescent="0.25">
      <c r="B26" s="13"/>
      <c r="C26" s="14"/>
      <c r="D26" s="14"/>
      <c r="G26" s="142"/>
      <c r="H26" s="121"/>
      <c r="I26" s="142"/>
      <c r="J26" s="142"/>
      <c r="K26" s="142"/>
      <c r="L26" s="142"/>
      <c r="M26" s="12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</row>
    <row r="27" spans="1:237" s="29" customFormat="1" x14ac:dyDescent="0.25">
      <c r="A27" s="29" t="s">
        <v>206</v>
      </c>
      <c r="B27" s="13"/>
      <c r="C27" s="14"/>
      <c r="D27" s="14"/>
      <c r="G27" s="142"/>
      <c r="H27" s="121"/>
      <c r="I27" s="142"/>
      <c r="J27" s="142"/>
      <c r="K27" s="142"/>
      <c r="L27" s="142"/>
      <c r="M27" s="12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</row>
    <row r="28" spans="1:237" s="32" customFormat="1" x14ac:dyDescent="0.25">
      <c r="A28" s="32" t="s">
        <v>207</v>
      </c>
      <c r="B28" s="74" t="s">
        <v>50</v>
      </c>
      <c r="C28" s="15" t="s">
        <v>67</v>
      </c>
      <c r="D28" s="15" t="s">
        <v>197</v>
      </c>
      <c r="E28" s="16">
        <v>44805</v>
      </c>
      <c r="F28" s="80" t="s">
        <v>99</v>
      </c>
      <c r="G28" s="138">
        <v>89500</v>
      </c>
      <c r="H28" s="138">
        <v>2568.65</v>
      </c>
      <c r="I28" s="138">
        <v>9635.51</v>
      </c>
      <c r="J28" s="138">
        <v>2720.8</v>
      </c>
      <c r="K28" s="138">
        <v>25</v>
      </c>
      <c r="L28" s="138">
        <v>14949.96</v>
      </c>
      <c r="M28" s="138">
        <f>G28-L28</f>
        <v>74550.040000000008</v>
      </c>
    </row>
    <row r="29" spans="1:237" s="30" customFormat="1" x14ac:dyDescent="0.25">
      <c r="A29" s="47" t="s">
        <v>13</v>
      </c>
      <c r="B29" s="67">
        <v>1</v>
      </c>
      <c r="C29" s="67"/>
      <c r="D29" s="67"/>
      <c r="E29" s="47"/>
      <c r="F29" s="47"/>
      <c r="G29" s="141">
        <f t="shared" ref="G29:M29" si="3">G28</f>
        <v>89500</v>
      </c>
      <c r="H29" s="105">
        <f t="shared" si="3"/>
        <v>2568.65</v>
      </c>
      <c r="I29" s="141">
        <f>I28</f>
        <v>9635.51</v>
      </c>
      <c r="J29" s="141">
        <f t="shared" si="3"/>
        <v>2720.8</v>
      </c>
      <c r="K29" s="141">
        <f>K28</f>
        <v>25</v>
      </c>
      <c r="L29" s="141">
        <f t="shared" si="3"/>
        <v>14949.96</v>
      </c>
      <c r="M29" s="105">
        <f t="shared" si="3"/>
        <v>74550.040000000008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237" s="29" customFormat="1" x14ac:dyDescent="0.25">
      <c r="B30" s="13"/>
      <c r="C30" s="13"/>
      <c r="D30" s="13"/>
      <c r="G30" s="142"/>
      <c r="H30" s="121"/>
      <c r="I30" s="142"/>
      <c r="J30" s="142"/>
      <c r="K30" s="142"/>
      <c r="L30" s="142"/>
      <c r="M30" s="121"/>
    </row>
    <row r="31" spans="1:237" s="29" customFormat="1" x14ac:dyDescent="0.25">
      <c r="A31" s="29" t="s">
        <v>21</v>
      </c>
      <c r="B31" s="13"/>
      <c r="C31" s="14"/>
      <c r="D31" s="14"/>
      <c r="G31" s="142"/>
      <c r="H31" s="121"/>
      <c r="I31" s="142"/>
      <c r="J31" s="142"/>
      <c r="K31" s="142"/>
      <c r="L31" s="142"/>
      <c r="M31" s="12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</row>
    <row r="32" spans="1:237" s="32" customFormat="1" x14ac:dyDescent="0.25">
      <c r="A32" s="32" t="s">
        <v>49</v>
      </c>
      <c r="B32" s="74" t="s">
        <v>50</v>
      </c>
      <c r="C32" s="15" t="s">
        <v>67</v>
      </c>
      <c r="D32" s="15" t="s">
        <v>197</v>
      </c>
      <c r="E32" s="7">
        <v>44244</v>
      </c>
      <c r="F32" s="7" t="s">
        <v>99</v>
      </c>
      <c r="G32" s="138">
        <v>133000</v>
      </c>
      <c r="H32" s="138">
        <v>3817.1</v>
      </c>
      <c r="I32" s="31">
        <v>19079.07</v>
      </c>
      <c r="J32" s="138">
        <v>4043.2</v>
      </c>
      <c r="K32" s="138">
        <v>21357.89</v>
      </c>
      <c r="L32" s="138">
        <v>48297.26</v>
      </c>
      <c r="M32" s="31">
        <f>G32-L32</f>
        <v>84702.739999999991</v>
      </c>
    </row>
    <row r="33" spans="1:237" x14ac:dyDescent="0.25">
      <c r="A33" s="47" t="s">
        <v>13</v>
      </c>
      <c r="B33" s="67">
        <v>1</v>
      </c>
      <c r="C33" s="53"/>
      <c r="D33" s="53"/>
      <c r="E33" s="47"/>
      <c r="F33" s="47" t="s">
        <v>178</v>
      </c>
      <c r="G33" s="141">
        <f>G32</f>
        <v>133000</v>
      </c>
      <c r="H33" s="105">
        <f t="shared" ref="H33:M33" si="4">H32</f>
        <v>3817.1</v>
      </c>
      <c r="I33" s="141">
        <f>I32</f>
        <v>19079.07</v>
      </c>
      <c r="J33" s="141">
        <f t="shared" si="4"/>
        <v>4043.2</v>
      </c>
      <c r="K33" s="141">
        <f>K32</f>
        <v>21357.89</v>
      </c>
      <c r="L33" s="141">
        <f t="shared" si="4"/>
        <v>48297.26</v>
      </c>
      <c r="M33" s="105">
        <f t="shared" si="4"/>
        <v>84702.739999999991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</row>
    <row r="34" spans="1:237" x14ac:dyDescent="0.25">
      <c r="G34" s="143"/>
      <c r="H34" s="104"/>
      <c r="I34" s="143"/>
      <c r="J34" s="143"/>
      <c r="K34" s="143"/>
      <c r="L34" s="143"/>
      <c r="M34" s="104"/>
    </row>
    <row r="35" spans="1:237" s="32" customFormat="1" x14ac:dyDescent="0.25">
      <c r="A35" s="29" t="s">
        <v>142</v>
      </c>
      <c r="B35" s="13"/>
      <c r="C35" s="14"/>
      <c r="D35" s="14"/>
      <c r="E35" s="29"/>
      <c r="F35" s="29"/>
      <c r="G35" s="142"/>
      <c r="H35" s="121"/>
      <c r="I35" s="142"/>
      <c r="J35" s="142"/>
      <c r="K35" s="142"/>
      <c r="L35" s="142"/>
      <c r="M35" s="121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</row>
    <row r="36" spans="1:237" x14ac:dyDescent="0.25">
      <c r="A36" s="32" t="s">
        <v>31</v>
      </c>
      <c r="B36" s="148" t="s">
        <v>219</v>
      </c>
      <c r="C36" s="5" t="s">
        <v>67</v>
      </c>
      <c r="D36" s="5" t="s">
        <v>197</v>
      </c>
      <c r="E36" s="7">
        <v>44276</v>
      </c>
      <c r="F36" s="8" t="s">
        <v>99</v>
      </c>
      <c r="G36" s="138">
        <v>40000</v>
      </c>
      <c r="H36" s="138">
        <v>1148</v>
      </c>
      <c r="I36" s="138">
        <v>442.65</v>
      </c>
      <c r="J36" s="138">
        <v>1216</v>
      </c>
      <c r="K36" s="154">
        <v>1815</v>
      </c>
      <c r="L36" s="138">
        <v>4621.6499999999996</v>
      </c>
      <c r="M36" s="31">
        <f>G36-L36</f>
        <v>35378.35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</row>
    <row r="37" spans="1:237" s="28" customFormat="1" x14ac:dyDescent="0.25">
      <c r="A37" s="4" t="s">
        <v>81</v>
      </c>
      <c r="B37" s="148" t="s">
        <v>219</v>
      </c>
      <c r="C37" s="2" t="s">
        <v>67</v>
      </c>
      <c r="D37" s="2" t="s">
        <v>197</v>
      </c>
      <c r="E37" s="8">
        <v>44348</v>
      </c>
      <c r="F37" s="8" t="s">
        <v>99</v>
      </c>
      <c r="G37" s="138">
        <v>40000</v>
      </c>
      <c r="H37" s="138">
        <v>1148</v>
      </c>
      <c r="I37" s="138">
        <v>442.65</v>
      </c>
      <c r="J37" s="138">
        <v>1216</v>
      </c>
      <c r="K37" s="154">
        <v>6160.3</v>
      </c>
      <c r="L37" s="138">
        <v>8966.9500000000007</v>
      </c>
      <c r="M37" s="31">
        <f>G37-L37</f>
        <v>31033.05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x14ac:dyDescent="0.25">
      <c r="A38" t="s">
        <v>70</v>
      </c>
      <c r="B38" s="148" t="s">
        <v>71</v>
      </c>
      <c r="C38" s="5" t="s">
        <v>66</v>
      </c>
      <c r="D38" s="5" t="s">
        <v>197</v>
      </c>
      <c r="E38" s="7">
        <v>44287</v>
      </c>
      <c r="F38" s="8" t="s">
        <v>99</v>
      </c>
      <c r="G38" s="138">
        <v>44000</v>
      </c>
      <c r="H38" s="138">
        <v>1262.8</v>
      </c>
      <c r="I38" s="138">
        <v>1007.19</v>
      </c>
      <c r="J38" s="138">
        <v>1337.6</v>
      </c>
      <c r="K38" s="138">
        <v>25</v>
      </c>
      <c r="L38" s="138">
        <v>3632.59</v>
      </c>
      <c r="M38" s="31">
        <f>G38-L38</f>
        <v>40367.410000000003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237" s="28" customFormat="1" x14ac:dyDescent="0.25">
      <c r="A39" s="47" t="s">
        <v>13</v>
      </c>
      <c r="B39" s="67">
        <v>3</v>
      </c>
      <c r="C39" s="53"/>
      <c r="D39" s="53"/>
      <c r="E39" s="47"/>
      <c r="F39" s="47"/>
      <c r="G39" s="141">
        <f t="shared" ref="G39:L39" si="5">SUM(G36:G38)</f>
        <v>124000</v>
      </c>
      <c r="H39" s="105">
        <f t="shared" si="5"/>
        <v>3558.8</v>
      </c>
      <c r="I39" s="141">
        <f t="shared" si="5"/>
        <v>1892.49</v>
      </c>
      <c r="J39" s="141">
        <f t="shared" si="5"/>
        <v>3769.6</v>
      </c>
      <c r="K39" s="141">
        <f t="shared" si="5"/>
        <v>8000.3</v>
      </c>
      <c r="L39" s="141">
        <f t="shared" si="5"/>
        <v>17221.190000000002</v>
      </c>
      <c r="M39" s="105">
        <f>SUM(M36:M38)</f>
        <v>106778.81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237" s="28" customFormat="1" x14ac:dyDescent="0.25">
      <c r="B40" s="11"/>
      <c r="C40" s="9"/>
      <c r="D40" s="9"/>
      <c r="G40" s="115"/>
      <c r="H40" s="114"/>
      <c r="I40" s="115"/>
      <c r="J40" s="115"/>
      <c r="K40" s="115"/>
      <c r="L40" s="115"/>
      <c r="M40" s="11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237" s="28" customFormat="1" x14ac:dyDescent="0.25">
      <c r="A41" s="27" t="s">
        <v>48</v>
      </c>
      <c r="B41" s="27"/>
      <c r="C41" s="27"/>
      <c r="D41" s="27"/>
      <c r="E41" s="27"/>
      <c r="F41" s="27"/>
      <c r="G41" s="115"/>
      <c r="H41" s="114"/>
      <c r="I41" s="115"/>
      <c r="J41" s="115"/>
      <c r="K41" s="115"/>
      <c r="L41" s="115"/>
      <c r="M41" s="11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237" s="28" customFormat="1" x14ac:dyDescent="0.25">
      <c r="A42" s="4" t="s">
        <v>34</v>
      </c>
      <c r="B42" s="4" t="s">
        <v>222</v>
      </c>
      <c r="C42" s="5" t="s">
        <v>66</v>
      </c>
      <c r="D42" s="5" t="s">
        <v>197</v>
      </c>
      <c r="E42" s="7">
        <v>44276</v>
      </c>
      <c r="F42" s="8" t="s">
        <v>99</v>
      </c>
      <c r="G42" s="138">
        <v>40000</v>
      </c>
      <c r="H42" s="138">
        <v>1148</v>
      </c>
      <c r="I42" s="138">
        <v>442.65</v>
      </c>
      <c r="J42" s="138">
        <v>1216</v>
      </c>
      <c r="K42" s="138">
        <v>4310.8999999999996</v>
      </c>
      <c r="L42" s="138">
        <v>7117.55</v>
      </c>
      <c r="M42" s="31">
        <f>G42-L42</f>
        <v>32882.449999999997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8" customFormat="1" x14ac:dyDescent="0.25">
      <c r="A43" s="47" t="s">
        <v>13</v>
      </c>
      <c r="B43" s="67">
        <v>1</v>
      </c>
      <c r="C43" s="53"/>
      <c r="D43" s="53"/>
      <c r="E43" s="47"/>
      <c r="F43" s="47"/>
      <c r="G43" s="141">
        <f>SUM(G42:G42)</f>
        <v>40000</v>
      </c>
      <c r="H43" s="105">
        <f>SUM(H42:H42)</f>
        <v>1148</v>
      </c>
      <c r="I43" s="141">
        <f>SUM(I42:I42)</f>
        <v>442.65</v>
      </c>
      <c r="J43" s="141">
        <f>SUM(J42:J42)</f>
        <v>1216</v>
      </c>
      <c r="K43" s="141">
        <f>+K42</f>
        <v>4310.8999999999996</v>
      </c>
      <c r="L43" s="141">
        <f>SUM(L42:L42)</f>
        <v>7117.55</v>
      </c>
      <c r="M43" s="105">
        <f>SUM(M42:M42)</f>
        <v>32882.449999999997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8" customFormat="1" x14ac:dyDescent="0.25">
      <c r="B44" s="11"/>
      <c r="G44" s="115"/>
      <c r="H44" s="114"/>
      <c r="I44" s="115"/>
      <c r="J44" s="115"/>
      <c r="K44" s="115"/>
      <c r="L44" s="115"/>
      <c r="M44" s="11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237" s="3" customFormat="1" x14ac:dyDescent="0.25">
      <c r="A45" s="27" t="s">
        <v>51</v>
      </c>
      <c r="B45" s="2"/>
      <c r="C45" s="2"/>
      <c r="D45" s="2"/>
      <c r="E45" s="2"/>
      <c r="F45" s="2"/>
      <c r="G45" s="143"/>
      <c r="H45" s="104"/>
      <c r="I45" s="143"/>
      <c r="J45" s="143"/>
      <c r="K45" s="143"/>
      <c r="L45" s="143"/>
      <c r="M45" s="10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8" customFormat="1" x14ac:dyDescent="0.25">
      <c r="A46" s="4" t="s">
        <v>32</v>
      </c>
      <c r="B46" s="4" t="s">
        <v>33</v>
      </c>
      <c r="C46" s="5" t="s">
        <v>67</v>
      </c>
      <c r="D46" s="5" t="s">
        <v>197</v>
      </c>
      <c r="E46" s="7">
        <v>44276</v>
      </c>
      <c r="F46" s="8" t="s">
        <v>99</v>
      </c>
      <c r="G46" s="138">
        <v>40000</v>
      </c>
      <c r="H46" s="138">
        <v>1148</v>
      </c>
      <c r="I46">
        <v>206.03</v>
      </c>
      <c r="J46" s="138">
        <v>1216</v>
      </c>
      <c r="K46" s="138">
        <v>5103.67</v>
      </c>
      <c r="L46" s="138">
        <v>7673.7</v>
      </c>
      <c r="M46" s="31">
        <f>G46-L46</f>
        <v>32326.3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8" customFormat="1" x14ac:dyDescent="0.25">
      <c r="A47" s="47" t="s">
        <v>13</v>
      </c>
      <c r="B47" s="67">
        <v>1</v>
      </c>
      <c r="C47" s="53"/>
      <c r="D47" s="53"/>
      <c r="E47" s="47"/>
      <c r="F47" s="47"/>
      <c r="G47" s="141">
        <f>SUM(G46)</f>
        <v>40000</v>
      </c>
      <c r="H47" s="105">
        <f>SUM(H46)</f>
        <v>1148</v>
      </c>
      <c r="I47" s="141">
        <f>SUM(I46)</f>
        <v>206.03</v>
      </c>
      <c r="J47" s="141">
        <f>SUM(J46)</f>
        <v>1216</v>
      </c>
      <c r="K47" s="141">
        <f>K46</f>
        <v>5103.67</v>
      </c>
      <c r="L47" s="141">
        <f>SUM(L46)</f>
        <v>7673.7</v>
      </c>
      <c r="M47" s="105">
        <f>SUM(M46:M46)</f>
        <v>32326.3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8" customFormat="1" x14ac:dyDescent="0.25">
      <c r="B48" s="11"/>
      <c r="G48" s="115"/>
      <c r="H48" s="114"/>
      <c r="I48" s="115"/>
      <c r="J48" s="115"/>
      <c r="K48" s="115"/>
      <c r="L48" s="115"/>
      <c r="M48" s="1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8" customFormat="1" x14ac:dyDescent="0.25">
      <c r="A49" s="27" t="s">
        <v>52</v>
      </c>
      <c r="B49" s="27"/>
      <c r="C49" s="27"/>
      <c r="D49" s="27"/>
      <c r="E49" s="27"/>
      <c r="F49" s="27"/>
      <c r="G49" s="115"/>
      <c r="H49" s="114"/>
      <c r="I49" s="115"/>
      <c r="J49" s="115"/>
      <c r="K49" s="115"/>
      <c r="L49" s="115"/>
      <c r="M49" s="1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8" customFormat="1" x14ac:dyDescent="0.25">
      <c r="A50" s="4" t="s">
        <v>17</v>
      </c>
      <c r="B50" s="4" t="s">
        <v>205</v>
      </c>
      <c r="C50" s="5" t="s">
        <v>67</v>
      </c>
      <c r="D50" s="5" t="s">
        <v>197</v>
      </c>
      <c r="E50" s="8">
        <v>44256</v>
      </c>
      <c r="F50" s="8" t="s">
        <v>99</v>
      </c>
      <c r="G50" s="138">
        <v>40000</v>
      </c>
      <c r="H50" s="138">
        <v>1148</v>
      </c>
      <c r="I50" s="138">
        <v>442.65</v>
      </c>
      <c r="J50" s="138">
        <v>1216</v>
      </c>
      <c r="K50" s="138">
        <v>6867.4</v>
      </c>
      <c r="L50" s="138">
        <v>9674.0499999999993</v>
      </c>
      <c r="M50" s="31">
        <f>G50-L50</f>
        <v>30325.95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8" customFormat="1" ht="14.25" customHeight="1" x14ac:dyDescent="0.25">
      <c r="A51" s="47" t="s">
        <v>13</v>
      </c>
      <c r="B51" s="67">
        <v>1</v>
      </c>
      <c r="C51" s="53"/>
      <c r="D51" s="53"/>
      <c r="E51" s="47"/>
      <c r="F51" s="47"/>
      <c r="G51" s="141">
        <f>SUM(G50:G50)</f>
        <v>40000</v>
      </c>
      <c r="H51" s="105">
        <f t="shared" ref="H51:L51" si="6">SUM(H50:H50)</f>
        <v>1148</v>
      </c>
      <c r="I51" s="141">
        <f>SUM(I50:I50)</f>
        <v>442.65</v>
      </c>
      <c r="J51" s="141">
        <f t="shared" si="6"/>
        <v>1216</v>
      </c>
      <c r="K51" s="141">
        <f>SUM(K50:K50)</f>
        <v>6867.4</v>
      </c>
      <c r="L51" s="141">
        <f t="shared" si="6"/>
        <v>9674.0499999999993</v>
      </c>
      <c r="M51" s="105">
        <f>SUM(M50:M50)</f>
        <v>30325.95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8" customFormat="1" x14ac:dyDescent="0.25">
      <c r="B52" s="11"/>
      <c r="C52" s="9"/>
      <c r="D52" s="9"/>
      <c r="G52" s="115"/>
      <c r="H52" s="114"/>
      <c r="I52" s="115"/>
      <c r="J52" s="115"/>
      <c r="K52" s="115"/>
      <c r="L52" s="115"/>
      <c r="M52" s="1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8" customFormat="1" x14ac:dyDescent="0.25">
      <c r="A53" s="27" t="s">
        <v>54</v>
      </c>
      <c r="B53" s="11"/>
      <c r="C53" s="9"/>
      <c r="D53" s="9"/>
      <c r="G53" s="115"/>
      <c r="H53" s="114"/>
      <c r="I53" s="115"/>
      <c r="J53" s="115"/>
      <c r="K53" s="138"/>
      <c r="L53" s="115"/>
      <c r="M53" s="1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8" customFormat="1" x14ac:dyDescent="0.25">
      <c r="A54" s="4" t="s">
        <v>22</v>
      </c>
      <c r="B54" s="4" t="s">
        <v>218</v>
      </c>
      <c r="C54" s="5" t="s">
        <v>67</v>
      </c>
      <c r="D54" s="5" t="s">
        <v>197</v>
      </c>
      <c r="E54" s="8">
        <v>44245</v>
      </c>
      <c r="F54" s="8" t="s">
        <v>99</v>
      </c>
      <c r="G54" s="138">
        <v>165000</v>
      </c>
      <c r="H54" s="138">
        <v>4735.5</v>
      </c>
      <c r="I54" s="138">
        <v>27394.99</v>
      </c>
      <c r="J54" s="138">
        <v>5016</v>
      </c>
      <c r="K54" s="138">
        <v>25</v>
      </c>
      <c r="L54" s="138">
        <v>37171.49</v>
      </c>
      <c r="M54" s="138">
        <f>G54-L54</f>
        <v>127828.51000000001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7" t="s">
        <v>13</v>
      </c>
      <c r="B55" s="67">
        <v>1</v>
      </c>
      <c r="C55" s="53"/>
      <c r="D55" s="53"/>
      <c r="E55" s="47"/>
      <c r="F55" s="47"/>
      <c r="G55" s="141">
        <f>SUM(G54:G54)</f>
        <v>165000</v>
      </c>
      <c r="H55" s="105">
        <f t="shared" ref="H55" si="7">SUM(H54:H54)</f>
        <v>4735.5</v>
      </c>
      <c r="I55" s="141">
        <f>SUM(I54)</f>
        <v>27394.99</v>
      </c>
      <c r="J55" s="141">
        <f t="shared" ref="J55:L55" si="8">SUM(J54:J54)</f>
        <v>5016</v>
      </c>
      <c r="K55" s="141">
        <f>SUM(K54:K54)</f>
        <v>25</v>
      </c>
      <c r="L55" s="141">
        <f t="shared" si="8"/>
        <v>37171.49</v>
      </c>
      <c r="M55" s="105">
        <f>SUM(M54:M54)</f>
        <v>127828.51000000001</v>
      </c>
    </row>
    <row r="56" spans="1:237" x14ac:dyDescent="0.25">
      <c r="A56" s="28"/>
      <c r="B56" s="11"/>
      <c r="C56" s="9"/>
      <c r="D56" s="9"/>
      <c r="E56" s="28"/>
      <c r="F56" s="28"/>
      <c r="G56" s="115"/>
      <c r="H56" s="114"/>
      <c r="I56" s="115"/>
      <c r="J56" s="115"/>
      <c r="K56" s="115"/>
      <c r="L56" s="115"/>
      <c r="M56" s="114"/>
    </row>
    <row r="57" spans="1:237" s="28" customFormat="1" x14ac:dyDescent="0.25">
      <c r="A57" s="27" t="s">
        <v>55</v>
      </c>
      <c r="B57" s="11"/>
      <c r="C57" s="9"/>
      <c r="D57" s="9"/>
      <c r="G57" s="115"/>
      <c r="H57" s="114"/>
      <c r="I57" s="115"/>
      <c r="J57" s="115"/>
      <c r="K57" s="115"/>
      <c r="L57" s="115"/>
      <c r="M57" s="114"/>
      <c r="P57"/>
      <c r="Q57"/>
      <c r="R57"/>
      <c r="S57"/>
      <c r="T57"/>
      <c r="U57"/>
      <c r="V57"/>
      <c r="W57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237" s="28" customFormat="1" x14ac:dyDescent="0.25">
      <c r="A58" s="4" t="s">
        <v>23</v>
      </c>
      <c r="B58" s="4" t="s">
        <v>19</v>
      </c>
      <c r="C58" s="5" t="s">
        <v>67</v>
      </c>
      <c r="D58" s="5" t="s">
        <v>197</v>
      </c>
      <c r="E58" s="8">
        <v>44268</v>
      </c>
      <c r="F58" s="8" t="s">
        <v>99</v>
      </c>
      <c r="G58" s="138">
        <v>133000</v>
      </c>
      <c r="H58" s="138">
        <v>3817.1</v>
      </c>
      <c r="I58" s="31">
        <v>19473.43</v>
      </c>
      <c r="J58" s="138">
        <v>4043.2</v>
      </c>
      <c r="K58" s="31">
        <v>4084.45</v>
      </c>
      <c r="L58" s="138">
        <v>31418.18</v>
      </c>
      <c r="M58" s="31">
        <f>G58-L58</f>
        <v>101581.82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8" customFormat="1" x14ac:dyDescent="0.25">
      <c r="A59" s="4" t="s">
        <v>56</v>
      </c>
      <c r="B59" s="4" t="s">
        <v>57</v>
      </c>
      <c r="C59" s="5" t="s">
        <v>67</v>
      </c>
      <c r="D59" s="5" t="s">
        <v>197</v>
      </c>
      <c r="E59" s="8">
        <v>44242</v>
      </c>
      <c r="F59" s="8" t="s">
        <v>99</v>
      </c>
      <c r="G59" s="138">
        <v>37000</v>
      </c>
      <c r="H59" s="138">
        <v>1061.9000000000001</v>
      </c>
      <c r="I59" s="138">
        <v>19.25</v>
      </c>
      <c r="J59" s="138">
        <v>1124.8</v>
      </c>
      <c r="K59" s="138">
        <v>165</v>
      </c>
      <c r="L59" s="138">
        <v>2370.9499999999998</v>
      </c>
      <c r="M59" s="31">
        <f>G59-L59</f>
        <v>34629.050000000003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9" customFormat="1" ht="15.75" customHeight="1" x14ac:dyDescent="0.25">
      <c r="A60" s="47" t="s">
        <v>13</v>
      </c>
      <c r="B60" s="67">
        <v>2</v>
      </c>
      <c r="C60" s="53"/>
      <c r="D60" s="53"/>
      <c r="E60" s="47"/>
      <c r="F60" s="47"/>
      <c r="G60" s="141">
        <f>SUM(G58:G59)</f>
        <v>170000</v>
      </c>
      <c r="H60" s="105">
        <f t="shared" ref="H60" si="9">SUM(H58:H59)</f>
        <v>4879</v>
      </c>
      <c r="I60" s="141">
        <f>SUM(I58:I59)</f>
        <v>19492.68</v>
      </c>
      <c r="J60" s="141">
        <f t="shared" ref="J60:L60" si="10">SUM(J58:J59)</f>
        <v>5168</v>
      </c>
      <c r="K60" s="141">
        <f>SUM(K58:K59)</f>
        <v>4249.45</v>
      </c>
      <c r="L60" s="141">
        <f t="shared" si="10"/>
        <v>33789.129999999997</v>
      </c>
      <c r="M60" s="105">
        <f>SUM(M58:M59)</f>
        <v>136210.87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237" ht="18" customHeight="1" x14ac:dyDescent="0.25">
      <c r="A61" s="28"/>
      <c r="B61" s="11"/>
      <c r="C61" s="9"/>
      <c r="D61" s="9"/>
      <c r="E61" s="28"/>
      <c r="F61" s="28"/>
      <c r="G61" s="115"/>
      <c r="H61" s="114"/>
      <c r="I61" s="115"/>
      <c r="J61" s="115"/>
      <c r="K61" s="115"/>
      <c r="L61" s="115"/>
      <c r="M61" s="1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9"/>
      <c r="AR61" s="29"/>
      <c r="AS61" s="29"/>
      <c r="AT61" s="29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</row>
    <row r="62" spans="1:237" ht="12.75" customHeight="1" x14ac:dyDescent="0.25">
      <c r="A62" s="28" t="s">
        <v>109</v>
      </c>
      <c r="B62" s="27"/>
      <c r="C62" s="27"/>
      <c r="D62" s="27"/>
      <c r="E62" s="27"/>
      <c r="F62" s="27"/>
      <c r="G62" s="115"/>
      <c r="H62" s="114"/>
      <c r="I62" s="115"/>
      <c r="J62" s="115"/>
      <c r="K62" s="115"/>
      <c r="L62" s="115"/>
      <c r="M62" s="11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  <c r="AR62" s="29"/>
      <c r="AS62" s="29"/>
      <c r="AT62" s="29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</row>
    <row r="63" spans="1:237" ht="18" customHeight="1" x14ac:dyDescent="0.25">
      <c r="A63" s="4" t="s">
        <v>24</v>
      </c>
      <c r="B63" s="4" t="s">
        <v>50</v>
      </c>
      <c r="C63" s="5" t="s">
        <v>67</v>
      </c>
      <c r="D63" s="5" t="s">
        <v>197</v>
      </c>
      <c r="E63" s="8">
        <v>44268</v>
      </c>
      <c r="F63" s="8" t="s">
        <v>99</v>
      </c>
      <c r="G63" s="138">
        <v>75000</v>
      </c>
      <c r="H63" s="138">
        <v>2152.5</v>
      </c>
      <c r="I63" s="138">
        <v>6309.38</v>
      </c>
      <c r="J63" s="138">
        <v>2280</v>
      </c>
      <c r="K63" s="138">
        <v>125</v>
      </c>
      <c r="L63" s="138">
        <v>10866.88</v>
      </c>
      <c r="M63" s="138">
        <f>G63-L63</f>
        <v>64133.120000000003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</row>
    <row r="64" spans="1:237" ht="18" customHeight="1" x14ac:dyDescent="0.25">
      <c r="A64" s="47" t="s">
        <v>13</v>
      </c>
      <c r="B64" s="67">
        <v>1</v>
      </c>
      <c r="C64" s="53"/>
      <c r="D64" s="53"/>
      <c r="E64" s="47"/>
      <c r="F64" s="47"/>
      <c r="G64" s="141">
        <f>SUM(G63:G63)</f>
        <v>75000</v>
      </c>
      <c r="H64" s="105">
        <f t="shared" ref="H64" si="11">SUM(H63:H63)</f>
        <v>2152.5</v>
      </c>
      <c r="I64" s="141">
        <f>SUM(I63:I63)</f>
        <v>6309.38</v>
      </c>
      <c r="J64" s="141">
        <f t="shared" ref="J64" si="12">SUM(J63:J63)</f>
        <v>2280</v>
      </c>
      <c r="K64" s="141">
        <f>K63</f>
        <v>125</v>
      </c>
      <c r="L64" s="141">
        <f t="shared" ref="L64" si="13">SUM(L63:L63)</f>
        <v>10866.88</v>
      </c>
      <c r="M64" s="105">
        <f>SUM(M63:M63)</f>
        <v>64133.120000000003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  <c r="AR64" s="29"/>
      <c r="AS64" s="29"/>
      <c r="AT64" s="29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</row>
    <row r="65" spans="1:669" ht="18" customHeight="1" x14ac:dyDescent="0.25">
      <c r="A65" s="28"/>
      <c r="B65" s="11"/>
      <c r="C65" s="9"/>
      <c r="D65" s="9"/>
      <c r="E65" s="28"/>
      <c r="F65" s="28"/>
      <c r="G65" s="115"/>
      <c r="H65" s="114"/>
      <c r="I65" s="115"/>
      <c r="J65" s="115"/>
      <c r="K65" s="115"/>
      <c r="L65" s="115"/>
      <c r="M65" s="11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669" s="29" customFormat="1" x14ac:dyDescent="0.25">
      <c r="A66" s="27" t="s">
        <v>58</v>
      </c>
      <c r="B66" s="11"/>
      <c r="C66" s="9"/>
      <c r="D66" s="9"/>
      <c r="E66" s="28"/>
      <c r="F66" s="28"/>
      <c r="G66" s="115"/>
      <c r="H66" s="114"/>
      <c r="I66" s="115"/>
      <c r="J66" s="115"/>
      <c r="K66" s="115"/>
      <c r="L66" s="115"/>
      <c r="M66" s="11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669" s="29" customFormat="1" x14ac:dyDescent="0.25">
      <c r="A67" s="25" t="s">
        <v>18</v>
      </c>
      <c r="B67" s="4" t="s">
        <v>19</v>
      </c>
      <c r="C67" s="5" t="s">
        <v>67</v>
      </c>
      <c r="D67" s="5" t="s">
        <v>197</v>
      </c>
      <c r="E67" s="8">
        <v>44256</v>
      </c>
      <c r="F67" s="8" t="s">
        <v>99</v>
      </c>
      <c r="G67" s="138">
        <v>133000</v>
      </c>
      <c r="H67" s="138">
        <v>3817.1</v>
      </c>
      <c r="I67" s="138">
        <v>19867.79</v>
      </c>
      <c r="J67" s="138">
        <v>4043.2</v>
      </c>
      <c r="K67" s="138">
        <v>25</v>
      </c>
      <c r="L67" s="138">
        <v>27753.09</v>
      </c>
      <c r="M67" s="138">
        <f>G67-L67</f>
        <v>105246.91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669" s="29" customFormat="1" x14ac:dyDescent="0.25">
      <c r="A68" s="47" t="s">
        <v>13</v>
      </c>
      <c r="B68" s="67">
        <v>1</v>
      </c>
      <c r="C68" s="53"/>
      <c r="D68" s="53"/>
      <c r="E68" s="47"/>
      <c r="F68" s="47"/>
      <c r="G68" s="141">
        <f>SUM(G67:G67)</f>
        <v>133000</v>
      </c>
      <c r="H68" s="105">
        <f t="shared" ref="H68" si="14">SUM(H67:H67)</f>
        <v>3817.1</v>
      </c>
      <c r="I68" s="141">
        <f>SUM(I67:I67)</f>
        <v>19867.79</v>
      </c>
      <c r="J68" s="141">
        <f t="shared" ref="J68:L68" si="15">SUM(J67:J67)</f>
        <v>4043.2</v>
      </c>
      <c r="K68" s="141">
        <f>SUM(K67:K67)</f>
        <v>25</v>
      </c>
      <c r="L68" s="141">
        <f t="shared" si="15"/>
        <v>27753.09</v>
      </c>
      <c r="M68" s="105">
        <f>G68-L68</f>
        <v>105246.91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669" x14ac:dyDescent="0.25">
      <c r="A69" s="28"/>
      <c r="B69" s="11"/>
      <c r="C69" s="9"/>
      <c r="D69" s="9"/>
      <c r="E69" s="28"/>
      <c r="F69" s="28"/>
      <c r="G69" s="115"/>
      <c r="H69" s="114"/>
      <c r="I69" s="115"/>
      <c r="J69" s="115"/>
      <c r="K69" s="115"/>
      <c r="L69" s="115"/>
      <c r="M69" s="114"/>
    </row>
    <row r="70" spans="1:669" x14ac:dyDescent="0.25">
      <c r="A70" s="28" t="s">
        <v>201</v>
      </c>
      <c r="B70" s="11"/>
      <c r="C70" s="9"/>
      <c r="D70" s="9"/>
      <c r="E70" s="28"/>
      <c r="F70" s="28"/>
      <c r="G70" s="115"/>
      <c r="H70" s="114"/>
      <c r="I70" s="115"/>
      <c r="J70" s="115"/>
      <c r="K70" s="115"/>
      <c r="L70" s="115"/>
      <c r="M70" s="114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669" s="32" customFormat="1" ht="18" customHeight="1" x14ac:dyDescent="0.25">
      <c r="A71" t="s">
        <v>202</v>
      </c>
      <c r="B71" s="148" t="s">
        <v>203</v>
      </c>
      <c r="C71" s="5" t="s">
        <v>66</v>
      </c>
      <c r="D71" s="5" t="s">
        <v>197</v>
      </c>
      <c r="E71" s="7">
        <v>43617</v>
      </c>
      <c r="F71" s="3" t="s">
        <v>99</v>
      </c>
      <c r="G71" s="138">
        <v>57000</v>
      </c>
      <c r="H71" s="138">
        <v>1635.9</v>
      </c>
      <c r="I71" s="138">
        <v>2922.14</v>
      </c>
      <c r="J71" s="138">
        <v>1732.8</v>
      </c>
      <c r="K71" s="138">
        <v>1125</v>
      </c>
      <c r="L71" s="138">
        <v>7415.84</v>
      </c>
      <c r="M71" s="31">
        <f>G71-L71</f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5"/>
      <c r="IC71" s="35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181</v>
      </c>
      <c r="B72" s="148" t="s">
        <v>182</v>
      </c>
      <c r="C72" s="5" t="s">
        <v>67</v>
      </c>
      <c r="D72" s="5" t="s">
        <v>197</v>
      </c>
      <c r="E72" s="7">
        <v>44713</v>
      </c>
      <c r="F72" s="3" t="s">
        <v>99</v>
      </c>
      <c r="G72" s="138">
        <v>40000</v>
      </c>
      <c r="H72" s="138">
        <v>1148</v>
      </c>
      <c r="I72" s="138">
        <v>442.65</v>
      </c>
      <c r="J72" s="138">
        <v>1216</v>
      </c>
      <c r="K72" s="138">
        <v>25</v>
      </c>
      <c r="L72" s="138">
        <v>2831.65</v>
      </c>
      <c r="M72" s="31">
        <f>G72-L72</f>
        <v>37168.35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IB72" s="35"/>
      <c r="IC72" s="35"/>
    </row>
    <row r="73" spans="1:669" s="36" customFormat="1" ht="18" customHeight="1" x14ac:dyDescent="0.25">
      <c r="A73" s="47" t="s">
        <v>13</v>
      </c>
      <c r="B73" s="69">
        <v>2</v>
      </c>
      <c r="C73" s="48"/>
      <c r="D73" s="48"/>
      <c r="E73" s="49"/>
      <c r="F73" s="49"/>
      <c r="G73" s="141">
        <f t="shared" ref="G73:L73" si="16">G71+G72</f>
        <v>97000</v>
      </c>
      <c r="H73" s="105">
        <f t="shared" si="16"/>
        <v>2783.9</v>
      </c>
      <c r="I73" s="141">
        <f>I71+I72</f>
        <v>3364.79</v>
      </c>
      <c r="J73" s="141">
        <f t="shared" si="16"/>
        <v>2948.8</v>
      </c>
      <c r="K73" s="141">
        <f>SUM(K71:K72)</f>
        <v>1150</v>
      </c>
      <c r="L73" s="141">
        <f t="shared" si="16"/>
        <v>10247.49</v>
      </c>
      <c r="M73" s="105">
        <f>M71+M72</f>
        <v>86752.510000000009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5"/>
      <c r="IC73" s="35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9"/>
      <c r="B74" s="123"/>
      <c r="C74" s="15"/>
      <c r="D74" s="15"/>
      <c r="E74" s="77"/>
      <c r="F74" s="77"/>
      <c r="G74" s="142"/>
      <c r="H74" s="121"/>
      <c r="I74" s="142"/>
      <c r="J74" s="142"/>
      <c r="K74" s="142"/>
      <c r="L74" s="142"/>
      <c r="M74" s="121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669" s="28" customFormat="1" ht="15.75" x14ac:dyDescent="0.25">
      <c r="A75" s="29" t="s">
        <v>80</v>
      </c>
      <c r="B75" s="11"/>
      <c r="C75" s="9"/>
      <c r="D75" s="9"/>
      <c r="G75" s="143"/>
      <c r="H75" s="104"/>
      <c r="I75" s="143"/>
      <c r="J75" s="143"/>
      <c r="K75" s="143"/>
      <c r="L75" s="143"/>
      <c r="M75" s="14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5"/>
      <c r="IC75" s="3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8" customFormat="1" ht="15.75" x14ac:dyDescent="0.25">
      <c r="A76" s="32" t="s">
        <v>74</v>
      </c>
      <c r="B76" s="74" t="s">
        <v>19</v>
      </c>
      <c r="C76" s="15" t="s">
        <v>67</v>
      </c>
      <c r="D76" s="15" t="s">
        <v>197</v>
      </c>
      <c r="E76" s="16">
        <v>44348</v>
      </c>
      <c r="F76" s="8" t="s">
        <v>99</v>
      </c>
      <c r="G76" s="138">
        <v>110000</v>
      </c>
      <c r="H76" s="138">
        <v>3157</v>
      </c>
      <c r="I76" s="138">
        <v>14457.62</v>
      </c>
      <c r="J76" s="138">
        <v>3344</v>
      </c>
      <c r="K76" s="138">
        <v>25</v>
      </c>
      <c r="L76" s="138">
        <v>20983.62</v>
      </c>
      <c r="M76" s="138">
        <f>G76-L76</f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5"/>
      <c r="IC76" s="35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8" customFormat="1" ht="15.75" x14ac:dyDescent="0.25">
      <c r="A77" s="30" t="s">
        <v>13</v>
      </c>
      <c r="B77" s="17">
        <v>1</v>
      </c>
      <c r="C77" s="6"/>
      <c r="D77" s="6"/>
      <c r="E77" s="30"/>
      <c r="F77" s="30"/>
      <c r="G77" s="145">
        <f t="shared" ref="G77:L77" si="17">SUM(G76:G76)</f>
        <v>110000</v>
      </c>
      <c r="H77" s="108">
        <f t="shared" si="17"/>
        <v>3157</v>
      </c>
      <c r="I77" s="145">
        <f>SUM(I76:I76)</f>
        <v>14457.62</v>
      </c>
      <c r="J77" s="145">
        <f t="shared" si="17"/>
        <v>3344</v>
      </c>
      <c r="K77" s="145">
        <f>SUM(K76:K76)</f>
        <v>25</v>
      </c>
      <c r="L77" s="145">
        <f t="shared" si="17"/>
        <v>20983.62</v>
      </c>
      <c r="M77" s="108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5"/>
      <c r="IC77" s="35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8" customFormat="1" ht="15.75" x14ac:dyDescent="0.25">
      <c r="B78" s="78"/>
      <c r="C78" s="5"/>
      <c r="D78" s="5"/>
      <c r="E78" s="8"/>
      <c r="F78" s="8"/>
      <c r="G78" s="115"/>
      <c r="H78" s="114"/>
      <c r="I78" s="115"/>
      <c r="J78" s="115"/>
      <c r="K78" s="115"/>
      <c r="L78" s="115"/>
      <c r="M78" s="1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5"/>
      <c r="IC78" s="35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8" customFormat="1" ht="15.75" x14ac:dyDescent="0.25">
      <c r="A79" s="27" t="s">
        <v>59</v>
      </c>
      <c r="B79" s="27"/>
      <c r="C79" s="27"/>
      <c r="D79" s="27"/>
      <c r="E79" s="27"/>
      <c r="F79" s="27"/>
      <c r="G79" s="115"/>
      <c r="H79" s="114"/>
      <c r="I79" s="115"/>
      <c r="J79" s="115"/>
      <c r="K79" s="115"/>
      <c r="L79" s="115"/>
      <c r="M79" s="1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5"/>
      <c r="IC79" s="35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4" t="s">
        <v>35</v>
      </c>
      <c r="B80" s="4" t="s">
        <v>36</v>
      </c>
      <c r="C80" s="5" t="s">
        <v>67</v>
      </c>
      <c r="D80" s="5" t="s">
        <v>197</v>
      </c>
      <c r="E80" s="8">
        <v>44286</v>
      </c>
      <c r="F80" s="8" t="s">
        <v>99</v>
      </c>
      <c r="G80" s="138">
        <v>50000</v>
      </c>
      <c r="H80" s="138">
        <v>1435</v>
      </c>
      <c r="I80" s="138">
        <v>1854</v>
      </c>
      <c r="J80" s="138">
        <v>1520</v>
      </c>
      <c r="K80" s="138">
        <v>25</v>
      </c>
      <c r="L80" s="138">
        <v>4834</v>
      </c>
      <c r="M80" s="138">
        <f>G80-L80</f>
        <v>45166</v>
      </c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IB80" s="35"/>
      <c r="IC80" s="35"/>
    </row>
    <row r="81" spans="1:669" ht="12.75" customHeight="1" x14ac:dyDescent="0.25">
      <c r="A81" s="4" t="s">
        <v>68</v>
      </c>
      <c r="B81" s="4" t="s">
        <v>36</v>
      </c>
      <c r="C81" s="5" t="s">
        <v>66</v>
      </c>
      <c r="D81" s="5" t="s">
        <v>197</v>
      </c>
      <c r="E81" s="8">
        <v>44256</v>
      </c>
      <c r="F81" s="8" t="s">
        <v>99</v>
      </c>
      <c r="G81" s="138">
        <v>44000</v>
      </c>
      <c r="H81" s="138">
        <v>1262.8</v>
      </c>
      <c r="I81" s="138">
        <v>1007.19</v>
      </c>
      <c r="J81" s="138">
        <v>1337.6</v>
      </c>
      <c r="K81" s="138">
        <v>8484.5</v>
      </c>
      <c r="L81" s="138">
        <v>12092.09</v>
      </c>
      <c r="M81" s="138">
        <f>G81-L81</f>
        <v>31907.91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669" s="32" customFormat="1" ht="17.25" customHeight="1" x14ac:dyDescent="0.25">
      <c r="A82" s="30" t="s">
        <v>13</v>
      </c>
      <c r="B82" s="10">
        <v>2</v>
      </c>
      <c r="C82" s="6"/>
      <c r="D82" s="6"/>
      <c r="E82" s="30"/>
      <c r="F82" s="30"/>
      <c r="G82" s="145">
        <f>SUM(G80:G80)+G81</f>
        <v>94000</v>
      </c>
      <c r="H82" s="108">
        <f>SUM(H80:H80)+H81</f>
        <v>2697.8</v>
      </c>
      <c r="I82" s="145">
        <f>SUM(I80:I80)+I81</f>
        <v>2861.19</v>
      </c>
      <c r="J82" s="145">
        <f>SUM(J80:J80)+J81</f>
        <v>2857.6</v>
      </c>
      <c r="K82" s="145">
        <f>SUM(K80:K81)</f>
        <v>8509.5</v>
      </c>
      <c r="L82" s="145">
        <f>SUM(L80:L80)+L81</f>
        <v>16926.09</v>
      </c>
      <c r="M82" s="108">
        <f>SUM(M80:M80)+M81</f>
        <v>77073.91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2" customFormat="1" ht="15.75" x14ac:dyDescent="0.25">
      <c r="A83"/>
      <c r="B83" s="3"/>
      <c r="C83" s="3"/>
      <c r="D83" s="3"/>
      <c r="E83"/>
      <c r="F83"/>
      <c r="G83" s="143"/>
      <c r="H83" s="104"/>
      <c r="I83" s="143"/>
      <c r="J83" s="143"/>
      <c r="K83" s="143"/>
      <c r="L83" s="143"/>
      <c r="M83" s="10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6" customFormat="1" ht="15.75" x14ac:dyDescent="0.25">
      <c r="A84" s="29" t="s">
        <v>105</v>
      </c>
      <c r="B84" s="13"/>
      <c r="C84" s="14"/>
      <c r="D84" s="14"/>
      <c r="E84" s="29"/>
      <c r="F84" s="29"/>
      <c r="G84" s="142"/>
      <c r="H84" s="121"/>
      <c r="I84" s="142"/>
      <c r="J84" s="142"/>
      <c r="K84" s="142"/>
      <c r="L84" s="142"/>
      <c r="M84" s="121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32"/>
      <c r="AP84" s="32"/>
      <c r="AQ84" s="32"/>
      <c r="AR84" s="32"/>
      <c r="AS84" s="32"/>
      <c r="AT84" s="32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4" t="s">
        <v>91</v>
      </c>
      <c r="B85" s="4" t="s">
        <v>187</v>
      </c>
      <c r="C85" s="5" t="s">
        <v>66</v>
      </c>
      <c r="D85" s="5" t="s">
        <v>197</v>
      </c>
      <c r="E85" s="8">
        <v>44440</v>
      </c>
      <c r="F85" s="8" t="s">
        <v>99</v>
      </c>
      <c r="G85" s="138">
        <v>165000</v>
      </c>
      <c r="H85" s="138">
        <v>4735.5</v>
      </c>
      <c r="I85" s="138">
        <v>27394.99</v>
      </c>
      <c r="J85" s="138">
        <v>5016</v>
      </c>
      <c r="K85" s="138">
        <v>25</v>
      </c>
      <c r="L85" s="138">
        <v>37171.49</v>
      </c>
      <c r="M85" s="138">
        <f>G85-L85</f>
        <v>127828.51000000001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</row>
    <row r="86" spans="1:669" ht="15.75" x14ac:dyDescent="0.25">
      <c r="A86" s="47" t="s">
        <v>13</v>
      </c>
      <c r="B86" s="67">
        <v>1</v>
      </c>
      <c r="C86" s="53"/>
      <c r="D86" s="53"/>
      <c r="E86" s="47"/>
      <c r="F86" s="47"/>
      <c r="G86" s="141">
        <f t="shared" ref="G86:M86" si="18">G85</f>
        <v>165000</v>
      </c>
      <c r="H86" s="105">
        <f t="shared" si="18"/>
        <v>4735.5</v>
      </c>
      <c r="I86" s="141">
        <f>I85</f>
        <v>27394.99</v>
      </c>
      <c r="J86" s="141">
        <f t="shared" si="18"/>
        <v>5016</v>
      </c>
      <c r="K86" s="141">
        <f>K85</f>
        <v>25</v>
      </c>
      <c r="L86" s="141">
        <f t="shared" si="18"/>
        <v>37171.49</v>
      </c>
      <c r="M86" s="105">
        <f t="shared" si="18"/>
        <v>127828.51000000001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</row>
    <row r="87" spans="1:669" s="32" customFormat="1" ht="15.75" x14ac:dyDescent="0.25">
      <c r="A87"/>
      <c r="B87" s="3"/>
      <c r="C87" s="3"/>
      <c r="D87" s="3"/>
      <c r="E87"/>
      <c r="F87"/>
      <c r="G87" s="143"/>
      <c r="H87" s="104"/>
      <c r="I87" s="143"/>
      <c r="J87" s="143"/>
      <c r="K87" s="143"/>
      <c r="L87" s="143"/>
      <c r="M87" s="104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25"/>
      <c r="AH87" s="125"/>
      <c r="AI87" s="125"/>
      <c r="AJ87" s="125"/>
      <c r="AK87" s="125"/>
      <c r="AL87" s="125"/>
      <c r="AM87" s="125"/>
      <c r="AN87" s="125"/>
      <c r="AO87"/>
      <c r="AP87"/>
      <c r="AQ87"/>
      <c r="AR87"/>
      <c r="AS87"/>
      <c r="AT87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6" customFormat="1" ht="12.75" customHeight="1" x14ac:dyDescent="0.25">
      <c r="A88" s="27" t="s">
        <v>90</v>
      </c>
      <c r="B88" s="27"/>
      <c r="C88" s="27"/>
      <c r="D88" s="27"/>
      <c r="E88" s="27"/>
      <c r="F88" s="27"/>
      <c r="G88" s="115"/>
      <c r="H88" s="114"/>
      <c r="I88" s="115"/>
      <c r="J88" s="115"/>
      <c r="K88" s="115"/>
      <c r="L88" s="115"/>
      <c r="M88" s="114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2" customFormat="1" ht="12.75" customHeight="1" x14ac:dyDescent="0.25">
      <c r="A89" s="4" t="s">
        <v>82</v>
      </c>
      <c r="B89" s="4" t="s">
        <v>83</v>
      </c>
      <c r="C89" s="2" t="s">
        <v>66</v>
      </c>
      <c r="D89" s="2" t="s">
        <v>197</v>
      </c>
      <c r="E89" s="8">
        <v>44317</v>
      </c>
      <c r="F89" s="8" t="s">
        <v>99</v>
      </c>
      <c r="G89" s="138">
        <v>32000</v>
      </c>
      <c r="H89" s="138">
        <v>918.4</v>
      </c>
      <c r="I89" s="138">
        <v>0</v>
      </c>
      <c r="J89" s="138">
        <v>972.8</v>
      </c>
      <c r="K89" s="138">
        <v>25</v>
      </c>
      <c r="L89" s="138">
        <v>1916.2</v>
      </c>
      <c r="M89" s="138">
        <f>G89-L89</f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2" customFormat="1" ht="17.25" customHeight="1" x14ac:dyDescent="0.25">
      <c r="A90" s="4" t="s">
        <v>84</v>
      </c>
      <c r="B90" s="4" t="s">
        <v>83</v>
      </c>
      <c r="C90" s="2" t="s">
        <v>66</v>
      </c>
      <c r="D90" s="2" t="s">
        <v>197</v>
      </c>
      <c r="E90" s="8">
        <v>44318</v>
      </c>
      <c r="F90" s="8" t="s">
        <v>99</v>
      </c>
      <c r="G90" s="138">
        <v>32000</v>
      </c>
      <c r="H90" s="138">
        <v>918.4</v>
      </c>
      <c r="I90" s="138">
        <v>0</v>
      </c>
      <c r="J90" s="138">
        <v>972.8</v>
      </c>
      <c r="K90" s="138">
        <v>25</v>
      </c>
      <c r="L90" s="138">
        <v>1916.2</v>
      </c>
      <c r="M90" s="138">
        <f t="shared" ref="M90:M92" si="19">G90-L90</f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4" t="s">
        <v>85</v>
      </c>
      <c r="B91" s="4" t="s">
        <v>83</v>
      </c>
      <c r="C91" s="2" t="s">
        <v>66</v>
      </c>
      <c r="D91" s="2" t="s">
        <v>197</v>
      </c>
      <c r="E91" s="8">
        <v>44317</v>
      </c>
      <c r="F91" s="8" t="s">
        <v>99</v>
      </c>
      <c r="G91" s="138">
        <v>32000</v>
      </c>
      <c r="H91" s="138">
        <v>918.4</v>
      </c>
      <c r="I91" s="138">
        <v>0</v>
      </c>
      <c r="J91" s="138">
        <v>972.8</v>
      </c>
      <c r="K91" s="138">
        <v>175</v>
      </c>
      <c r="L91" s="138">
        <v>2066.1999999999998</v>
      </c>
      <c r="M91" s="138">
        <f t="shared" si="19"/>
        <v>29933.8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669" s="36" customFormat="1" ht="15.75" x14ac:dyDescent="0.25">
      <c r="A92" s="4" t="s">
        <v>163</v>
      </c>
      <c r="B92" s="4" t="s">
        <v>186</v>
      </c>
      <c r="C92" s="2" t="s">
        <v>66</v>
      </c>
      <c r="D92" s="2" t="s">
        <v>197</v>
      </c>
      <c r="E92" s="8">
        <v>44652</v>
      </c>
      <c r="F92" s="8" t="s">
        <v>99</v>
      </c>
      <c r="G92" s="138">
        <v>32000</v>
      </c>
      <c r="H92" s="138">
        <v>918.4</v>
      </c>
      <c r="I92" s="138">
        <v>0</v>
      </c>
      <c r="J92" s="138">
        <v>972.8</v>
      </c>
      <c r="K92" s="138">
        <v>25</v>
      </c>
      <c r="L92" s="138">
        <v>1916.2</v>
      </c>
      <c r="M92" s="138">
        <f t="shared" si="19"/>
        <v>30083.8</v>
      </c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125"/>
      <c r="AH92" s="125"/>
      <c r="AI92" s="125"/>
      <c r="AJ92" s="125"/>
      <c r="AK92" s="125"/>
      <c r="AL92" s="125"/>
      <c r="AM92" s="125"/>
      <c r="AN92" s="125"/>
      <c r="AO92"/>
      <c r="AP92"/>
      <c r="AQ92"/>
      <c r="AR92"/>
      <c r="AS92"/>
      <c r="AT92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30" t="s">
        <v>13</v>
      </c>
      <c r="B93" s="10">
        <v>4</v>
      </c>
      <c r="C93" s="6"/>
      <c r="D93" s="6"/>
      <c r="E93" s="30"/>
      <c r="F93" s="30"/>
      <c r="G93" s="145">
        <f>SUM(G89:G92)</f>
        <v>128000</v>
      </c>
      <c r="H93" s="108">
        <f>SUM(H89:H92)</f>
        <v>3673.6</v>
      </c>
      <c r="I93" s="145">
        <f>SUM(I89:I92)</f>
        <v>0</v>
      </c>
      <c r="J93" s="145">
        <f>SUM(J89:J92)</f>
        <v>3891.2</v>
      </c>
      <c r="K93" s="145">
        <f>SUM(K89:K92)</f>
        <v>250</v>
      </c>
      <c r="L93" s="145">
        <f t="shared" ref="L93:M93" si="20">SUM(L89:L92)</f>
        <v>7814.8</v>
      </c>
      <c r="M93" s="108">
        <f t="shared" si="20"/>
        <v>120185.2</v>
      </c>
    </row>
    <row r="94" spans="1:669" s="36" customFormat="1" ht="18" customHeight="1" x14ac:dyDescent="0.25">
      <c r="A94" s="28"/>
      <c r="B94" s="78"/>
      <c r="C94" s="5"/>
      <c r="D94" s="5"/>
      <c r="E94" s="8"/>
      <c r="F94" s="8"/>
      <c r="G94" s="115"/>
      <c r="H94" s="114"/>
      <c r="I94" s="115"/>
      <c r="J94" s="115"/>
      <c r="K94" s="115"/>
      <c r="L94" s="115"/>
      <c r="M94" s="114"/>
      <c r="N94" s="32"/>
      <c r="O94" s="32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</row>
    <row r="95" spans="1:669" ht="18" customHeight="1" x14ac:dyDescent="0.25">
      <c r="A95" s="29" t="s">
        <v>102</v>
      </c>
      <c r="B95" s="13"/>
      <c r="C95" s="14"/>
      <c r="D95" s="14"/>
      <c r="E95" s="29"/>
      <c r="F95" s="29"/>
      <c r="G95" s="121"/>
      <c r="H95" s="121"/>
      <c r="I95" s="142"/>
      <c r="J95" s="142"/>
      <c r="K95" s="121"/>
      <c r="L95" s="142"/>
      <c r="M95" s="121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</row>
    <row r="96" spans="1:669" ht="15.75" x14ac:dyDescent="0.25">
      <c r="A96" s="32" t="s">
        <v>103</v>
      </c>
      <c r="B96" s="74" t="s">
        <v>185</v>
      </c>
      <c r="C96" s="15" t="s">
        <v>66</v>
      </c>
      <c r="D96" s="15" t="s">
        <v>197</v>
      </c>
      <c r="E96" s="16">
        <v>44487</v>
      </c>
      <c r="F96" s="12" t="s">
        <v>99</v>
      </c>
      <c r="G96" s="138">
        <v>90000</v>
      </c>
      <c r="H96" s="138">
        <v>2583</v>
      </c>
      <c r="I96" s="138">
        <v>9753.1200000000008</v>
      </c>
      <c r="J96" s="138">
        <v>2736</v>
      </c>
      <c r="K96" s="138">
        <v>25</v>
      </c>
      <c r="L96" s="138">
        <v>15097.12</v>
      </c>
      <c r="M96" s="138">
        <f>G96-L96</f>
        <v>74902.880000000005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</row>
    <row r="97" spans="1:669" ht="15.75" x14ac:dyDescent="0.25">
      <c r="A97" s="47" t="s">
        <v>13</v>
      </c>
      <c r="B97" s="67">
        <v>1</v>
      </c>
      <c r="C97" s="48"/>
      <c r="D97" s="48"/>
      <c r="E97" s="66"/>
      <c r="F97" s="65"/>
      <c r="G97" s="105">
        <f>G96</f>
        <v>90000</v>
      </c>
      <c r="H97" s="105">
        <f t="shared" ref="H97:L97" si="21">H96</f>
        <v>2583</v>
      </c>
      <c r="I97" s="144">
        <f>I96</f>
        <v>9753.1200000000008</v>
      </c>
      <c r="J97" s="141">
        <f t="shared" si="21"/>
        <v>2736</v>
      </c>
      <c r="K97" s="105">
        <f>K96</f>
        <v>25</v>
      </c>
      <c r="L97" s="141">
        <f t="shared" si="21"/>
        <v>15097.12</v>
      </c>
      <c r="M97" s="105">
        <f>M96</f>
        <v>74902.880000000005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</row>
    <row r="98" spans="1:669" ht="15.75" x14ac:dyDescent="0.25">
      <c r="A98" s="28"/>
      <c r="B98" s="11"/>
      <c r="C98" s="5"/>
      <c r="D98" s="5"/>
      <c r="E98" s="7"/>
      <c r="F98" s="3"/>
      <c r="G98" s="114"/>
      <c r="H98" s="114"/>
      <c r="I98" s="115"/>
      <c r="J98" s="115"/>
      <c r="K98" s="114"/>
      <c r="L98" s="115"/>
      <c r="M98" s="11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</row>
    <row r="99" spans="1:669" ht="15" customHeight="1" x14ac:dyDescent="0.25">
      <c r="A99" s="28" t="s">
        <v>204</v>
      </c>
      <c r="B99" s="11"/>
      <c r="C99" s="5"/>
      <c r="D99" s="5"/>
      <c r="E99" s="7"/>
      <c r="F99" s="3"/>
      <c r="G99" s="114"/>
      <c r="H99" s="114"/>
      <c r="I99" s="115"/>
      <c r="J99" s="115"/>
      <c r="K99" s="114"/>
      <c r="L99" s="115"/>
      <c r="M99" s="11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</row>
    <row r="100" spans="1:669" ht="12.75" customHeight="1" x14ac:dyDescent="0.25">
      <c r="A100" s="32" t="s">
        <v>29</v>
      </c>
      <c r="B100" s="74" t="s">
        <v>16</v>
      </c>
      <c r="C100" s="15" t="s">
        <v>66</v>
      </c>
      <c r="D100" s="15" t="s">
        <v>197</v>
      </c>
      <c r="E100" s="16">
        <v>41275</v>
      </c>
      <c r="F100" s="12" t="s">
        <v>99</v>
      </c>
      <c r="G100" s="138">
        <v>42500</v>
      </c>
      <c r="H100" s="138">
        <v>1219.75</v>
      </c>
      <c r="I100" s="138">
        <v>795.49</v>
      </c>
      <c r="J100" s="138">
        <v>1292</v>
      </c>
      <c r="K100" s="138">
        <v>937.5</v>
      </c>
      <c r="L100" s="138">
        <v>4244.74</v>
      </c>
      <c r="M100" s="138">
        <f>G100-L100</f>
        <v>38255.26</v>
      </c>
    </row>
    <row r="101" spans="1:669" ht="12.75" customHeight="1" x14ac:dyDescent="0.25">
      <c r="A101" s="47" t="s">
        <v>13</v>
      </c>
      <c r="B101" s="69">
        <v>1</v>
      </c>
      <c r="C101" s="48"/>
      <c r="D101" s="48"/>
      <c r="E101" s="49"/>
      <c r="F101" s="49"/>
      <c r="G101" s="141">
        <f t="shared" ref="G101:M101" si="22">G100</f>
        <v>42500</v>
      </c>
      <c r="H101" s="105">
        <f t="shared" si="22"/>
        <v>1219.75</v>
      </c>
      <c r="I101" s="144">
        <f>I100</f>
        <v>795.49</v>
      </c>
      <c r="J101" s="141">
        <f t="shared" si="22"/>
        <v>1292</v>
      </c>
      <c r="K101" s="141">
        <f>K100</f>
        <v>937.5</v>
      </c>
      <c r="L101" s="141">
        <f t="shared" si="22"/>
        <v>4244.74</v>
      </c>
      <c r="M101" s="105">
        <f t="shared" si="22"/>
        <v>38255.26</v>
      </c>
    </row>
    <row r="102" spans="1:669" ht="18" customHeight="1" x14ac:dyDescent="0.25">
      <c r="A102" s="29"/>
      <c r="B102" s="123"/>
      <c r="C102" s="15"/>
      <c r="D102" s="15"/>
      <c r="E102" s="77"/>
      <c r="F102" s="77"/>
      <c r="G102" s="142"/>
      <c r="H102" s="121"/>
      <c r="I102" s="142"/>
      <c r="J102" s="142"/>
      <c r="K102" s="142"/>
      <c r="L102" s="142"/>
      <c r="M102" s="121"/>
    </row>
    <row r="103" spans="1:669" ht="14.25" customHeight="1" x14ac:dyDescent="0.25">
      <c r="A103" s="29" t="s">
        <v>143</v>
      </c>
      <c r="B103" s="13"/>
      <c r="C103" s="14"/>
      <c r="D103" s="14"/>
      <c r="E103" s="29"/>
      <c r="F103" s="29"/>
      <c r="G103" s="121"/>
      <c r="H103" s="121"/>
      <c r="I103" s="142"/>
      <c r="J103" s="142"/>
      <c r="K103" s="121"/>
      <c r="L103" s="142"/>
      <c r="M103" s="121"/>
    </row>
    <row r="104" spans="1:669" s="47" customFormat="1" ht="18.75" customHeight="1" x14ac:dyDescent="0.25">
      <c r="A104" t="s">
        <v>126</v>
      </c>
      <c r="B104" s="4" t="s">
        <v>127</v>
      </c>
      <c r="C104" s="5" t="s">
        <v>66</v>
      </c>
      <c r="D104" s="5" t="s">
        <v>197</v>
      </c>
      <c r="E104" s="8">
        <v>44593</v>
      </c>
      <c r="F104" s="8" t="s">
        <v>99</v>
      </c>
      <c r="G104" s="138">
        <v>110000</v>
      </c>
      <c r="H104" s="138">
        <v>3157</v>
      </c>
      <c r="I104" s="138">
        <v>14457.62</v>
      </c>
      <c r="J104" s="138">
        <v>3344</v>
      </c>
      <c r="K104" s="138">
        <v>6625</v>
      </c>
      <c r="L104" s="138">
        <v>27583.62</v>
      </c>
      <c r="M104" s="138">
        <f>G104-L104</f>
        <v>82416.38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</row>
    <row r="105" spans="1:669" s="28" customFormat="1" ht="20.25" customHeight="1" x14ac:dyDescent="0.25">
      <c r="A105" s="47" t="s">
        <v>13</v>
      </c>
      <c r="B105" s="67">
        <v>1</v>
      </c>
      <c r="C105" s="48"/>
      <c r="D105" s="48"/>
      <c r="E105" s="66"/>
      <c r="F105" s="65"/>
      <c r="G105" s="105">
        <f>SUM(G104)</f>
        <v>110000</v>
      </c>
      <c r="H105" s="105">
        <f t="shared" ref="H105:M105" si="23">SUM(H104)</f>
        <v>3157</v>
      </c>
      <c r="I105" s="105">
        <f>SUM(I104)</f>
        <v>14457.62</v>
      </c>
      <c r="J105" s="105">
        <f t="shared" si="23"/>
        <v>3344</v>
      </c>
      <c r="K105" s="105">
        <f>SUM(K104)</f>
        <v>6625</v>
      </c>
      <c r="L105" s="105">
        <f t="shared" si="23"/>
        <v>27583.62</v>
      </c>
      <c r="M105" s="105">
        <f t="shared" si="23"/>
        <v>82416.38</v>
      </c>
    </row>
    <row r="106" spans="1:669" s="28" customFormat="1" ht="18" customHeight="1" x14ac:dyDescent="0.25">
      <c r="B106" s="11"/>
      <c r="C106" s="5"/>
      <c r="D106" s="5"/>
      <c r="E106" s="7"/>
      <c r="F106" s="3"/>
      <c r="G106" s="114"/>
      <c r="H106" s="114"/>
      <c r="I106" s="114"/>
      <c r="J106" s="114"/>
      <c r="K106" s="114"/>
      <c r="L106" s="114"/>
      <c r="M106" s="114"/>
    </row>
    <row r="107" spans="1:669" ht="12.75" customHeight="1" x14ac:dyDescent="0.25">
      <c r="A107" s="28" t="s">
        <v>72</v>
      </c>
      <c r="C107" s="9"/>
      <c r="D107" s="9"/>
      <c r="E107" s="28"/>
      <c r="F107" s="28"/>
      <c r="G107" s="115"/>
      <c r="H107" s="114"/>
      <c r="I107" s="115"/>
      <c r="J107" s="115"/>
      <c r="K107" s="115"/>
      <c r="L107" s="115"/>
      <c r="M107" s="114"/>
    </row>
    <row r="108" spans="1:669" s="36" customFormat="1" ht="12.75" customHeight="1" x14ac:dyDescent="0.25">
      <c r="A108" t="s">
        <v>73</v>
      </c>
      <c r="B108" s="148" t="s">
        <v>16</v>
      </c>
      <c r="C108" s="5" t="s">
        <v>66</v>
      </c>
      <c r="D108" s="5" t="s">
        <v>197</v>
      </c>
      <c r="E108" s="7">
        <v>44362</v>
      </c>
      <c r="F108" s="8" t="s">
        <v>99</v>
      </c>
      <c r="G108" s="138">
        <v>33000</v>
      </c>
      <c r="H108" s="138">
        <v>947.1</v>
      </c>
      <c r="I108" s="138">
        <v>0</v>
      </c>
      <c r="J108" s="138">
        <v>1003.2</v>
      </c>
      <c r="K108" s="138">
        <v>25</v>
      </c>
      <c r="L108" s="138">
        <v>1975.3</v>
      </c>
      <c r="M108" s="138">
        <f>G108-L108</f>
        <v>31024.7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7" t="s">
        <v>13</v>
      </c>
      <c r="B109" s="67">
        <v>1</v>
      </c>
      <c r="C109" s="53"/>
      <c r="D109" s="53"/>
      <c r="E109" s="66"/>
      <c r="F109" s="66"/>
      <c r="G109" s="141">
        <f>G108</f>
        <v>33000</v>
      </c>
      <c r="H109" s="105">
        <f>H108</f>
        <v>947.1</v>
      </c>
      <c r="I109" s="141">
        <f>I108</f>
        <v>0</v>
      </c>
      <c r="J109" s="141">
        <f>J108</f>
        <v>1003.2</v>
      </c>
      <c r="K109" s="141">
        <f>K108</f>
        <v>25</v>
      </c>
      <c r="L109" s="141">
        <v>1975.3</v>
      </c>
      <c r="M109" s="105">
        <f>M108</f>
        <v>31024.7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669" ht="12.75" customHeight="1" x14ac:dyDescent="0.25">
      <c r="A110" s="28"/>
      <c r="B110" s="11"/>
      <c r="C110" s="9"/>
      <c r="D110" s="9"/>
      <c r="E110" s="7"/>
      <c r="F110" s="7"/>
      <c r="G110" s="115"/>
      <c r="H110" s="114"/>
      <c r="I110" s="115"/>
      <c r="J110" s="115"/>
      <c r="K110" s="115"/>
      <c r="L110" s="115"/>
      <c r="M110" s="114"/>
    </row>
    <row r="111" spans="1:669" ht="12.75" customHeight="1" x14ac:dyDescent="0.25">
      <c r="A111" s="28" t="s">
        <v>106</v>
      </c>
      <c r="B111" s="78"/>
      <c r="C111" s="5"/>
      <c r="D111" s="5"/>
      <c r="E111" s="8"/>
      <c r="F111" s="8"/>
      <c r="G111" s="115"/>
      <c r="H111" s="114"/>
      <c r="I111" s="115"/>
      <c r="J111" s="115"/>
      <c r="K111" s="115"/>
      <c r="L111" s="115"/>
      <c r="M111" s="114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669" s="36" customFormat="1" ht="18" customHeight="1" x14ac:dyDescent="0.25">
      <c r="A112" t="s">
        <v>107</v>
      </c>
      <c r="B112" s="4" t="s">
        <v>16</v>
      </c>
      <c r="C112" s="5" t="s">
        <v>67</v>
      </c>
      <c r="D112" s="5" t="s">
        <v>197</v>
      </c>
      <c r="E112" s="8">
        <v>44562</v>
      </c>
      <c r="F112" s="8" t="s">
        <v>99</v>
      </c>
      <c r="G112" s="138">
        <v>40000</v>
      </c>
      <c r="H112" s="138">
        <v>1148</v>
      </c>
      <c r="I112" s="138">
        <v>442.65</v>
      </c>
      <c r="J112" s="138">
        <v>1216</v>
      </c>
      <c r="K112" s="138">
        <v>25</v>
      </c>
      <c r="L112" s="138">
        <v>2831.65</v>
      </c>
      <c r="M112" s="138">
        <f>G112-L112</f>
        <v>37168.35</v>
      </c>
      <c r="N112" s="32"/>
      <c r="O112" s="3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</row>
    <row r="113" spans="1:669" ht="18" customHeight="1" x14ac:dyDescent="0.25">
      <c r="A113" t="s">
        <v>125</v>
      </c>
      <c r="B113" s="4" t="s">
        <v>101</v>
      </c>
      <c r="C113" s="5" t="s">
        <v>66</v>
      </c>
      <c r="D113" s="5" t="s">
        <v>197</v>
      </c>
      <c r="E113" s="8">
        <v>44593</v>
      </c>
      <c r="F113" s="8" t="s">
        <v>99</v>
      </c>
      <c r="G113" s="138">
        <v>40000</v>
      </c>
      <c r="H113" s="138">
        <v>1148</v>
      </c>
      <c r="I113" s="138">
        <v>442.65</v>
      </c>
      <c r="J113" s="138">
        <v>1216</v>
      </c>
      <c r="K113" s="138">
        <v>25</v>
      </c>
      <c r="L113" s="138">
        <v>2831.65</v>
      </c>
      <c r="M113" s="138">
        <f>G113-L113</f>
        <v>37168.35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  <c r="VQ113" s="35"/>
      <c r="VR113" s="35"/>
      <c r="VS113" s="35"/>
      <c r="VT113" s="35"/>
      <c r="VU113" s="35"/>
      <c r="VV113" s="35"/>
      <c r="VW113" s="35"/>
      <c r="VX113" s="35"/>
      <c r="VY113" s="35"/>
      <c r="VZ113" s="35"/>
      <c r="WA113" s="35"/>
      <c r="WB113" s="35"/>
      <c r="WC113" s="35"/>
      <c r="WD113" s="35"/>
      <c r="WE113" s="35"/>
      <c r="WF113" s="35"/>
      <c r="WG113" s="35"/>
      <c r="WH113" s="35"/>
      <c r="WI113" s="35"/>
      <c r="WJ113" s="35"/>
      <c r="WK113" s="35"/>
      <c r="WL113" s="35"/>
      <c r="WM113" s="35"/>
      <c r="WN113" s="35"/>
      <c r="WO113" s="35"/>
      <c r="WP113" s="35"/>
      <c r="WQ113" s="35"/>
      <c r="WR113" s="35"/>
      <c r="WS113" s="35"/>
      <c r="WT113" s="35"/>
      <c r="WU113" s="35"/>
      <c r="WV113" s="35"/>
      <c r="WW113" s="35"/>
      <c r="WX113" s="35"/>
      <c r="WY113" s="35"/>
      <c r="WZ113" s="35"/>
      <c r="XA113" s="35"/>
      <c r="XB113" s="35"/>
      <c r="XC113" s="35"/>
      <c r="XD113" s="35"/>
      <c r="XE113" s="35"/>
      <c r="XF113" s="35"/>
      <c r="XG113" s="35"/>
      <c r="XH113" s="35"/>
      <c r="XI113" s="35"/>
      <c r="XJ113" s="35"/>
      <c r="XK113" s="35"/>
      <c r="XL113" s="35"/>
      <c r="XM113" s="35"/>
      <c r="XN113" s="35"/>
      <c r="XO113" s="35"/>
      <c r="XP113" s="35"/>
      <c r="XQ113" s="35"/>
      <c r="XR113" s="35"/>
      <c r="XS113" s="35"/>
      <c r="XT113" s="35"/>
      <c r="XU113" s="35"/>
      <c r="XV113" s="35"/>
      <c r="XW113" s="35"/>
      <c r="XX113" s="35"/>
      <c r="XY113" s="35"/>
      <c r="XZ113" s="35"/>
      <c r="YA113" s="35"/>
      <c r="YB113" s="35"/>
      <c r="YC113" s="35"/>
      <c r="YD113" s="35"/>
      <c r="YE113" s="35"/>
      <c r="YF113" s="35"/>
      <c r="YG113" s="35"/>
      <c r="YH113" s="35"/>
      <c r="YI113" s="35"/>
      <c r="YJ113" s="35"/>
      <c r="YK113" s="35"/>
      <c r="YL113" s="35"/>
      <c r="YM113" s="35"/>
      <c r="YN113" s="35"/>
      <c r="YO113" s="35"/>
      <c r="YP113" s="35"/>
      <c r="YQ113" s="35"/>
      <c r="YR113" s="35"/>
      <c r="YS113" s="35"/>
    </row>
    <row r="114" spans="1:669" ht="15.75" x14ac:dyDescent="0.25">
      <c r="A114" s="47" t="s">
        <v>95</v>
      </c>
      <c r="B114" s="69">
        <v>2</v>
      </c>
      <c r="C114" s="53"/>
      <c r="D114" s="53"/>
      <c r="E114" s="79"/>
      <c r="F114" s="79"/>
      <c r="G114" s="141">
        <f t="shared" ref="G114:M114" si="24">SUM(G112:G113)</f>
        <v>80000</v>
      </c>
      <c r="H114" s="105">
        <f t="shared" si="24"/>
        <v>2296</v>
      </c>
      <c r="I114" s="141">
        <f t="shared" si="24"/>
        <v>885.3</v>
      </c>
      <c r="J114" s="141">
        <f t="shared" si="24"/>
        <v>2432</v>
      </c>
      <c r="K114" s="141">
        <f>SUM(K112:K113)</f>
        <v>50</v>
      </c>
      <c r="L114" s="141">
        <f t="shared" si="24"/>
        <v>5663.3</v>
      </c>
      <c r="M114" s="141">
        <f t="shared" si="24"/>
        <v>74336.7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  <c r="VQ114" s="35"/>
      <c r="VR114" s="35"/>
      <c r="VS114" s="35"/>
      <c r="VT114" s="35"/>
      <c r="VU114" s="35"/>
      <c r="VV114" s="35"/>
      <c r="VW114" s="35"/>
      <c r="VX114" s="35"/>
      <c r="VY114" s="35"/>
      <c r="VZ114" s="35"/>
      <c r="WA114" s="35"/>
      <c r="WB114" s="35"/>
      <c r="WC114" s="35"/>
      <c r="WD114" s="35"/>
      <c r="WE114" s="35"/>
      <c r="WF114" s="35"/>
      <c r="WG114" s="35"/>
      <c r="WH114" s="35"/>
      <c r="WI114" s="35"/>
      <c r="WJ114" s="35"/>
      <c r="WK114" s="35"/>
      <c r="WL114" s="35"/>
      <c r="WM114" s="35"/>
      <c r="WN114" s="35"/>
      <c r="WO114" s="35"/>
      <c r="WP114" s="35"/>
      <c r="WQ114" s="35"/>
      <c r="WR114" s="35"/>
      <c r="WS114" s="35"/>
      <c r="WT114" s="35"/>
      <c r="WU114" s="35"/>
      <c r="WV114" s="35"/>
      <c r="WW114" s="35"/>
      <c r="WX114" s="35"/>
      <c r="WY114" s="35"/>
      <c r="WZ114" s="35"/>
      <c r="XA114" s="35"/>
      <c r="XB114" s="35"/>
      <c r="XC114" s="35"/>
      <c r="XD114" s="35"/>
      <c r="XE114" s="35"/>
      <c r="XF114" s="35"/>
      <c r="XG114" s="35"/>
      <c r="XH114" s="35"/>
      <c r="XI114" s="35"/>
      <c r="XJ114" s="35"/>
      <c r="XK114" s="35"/>
      <c r="XL114" s="35"/>
      <c r="XM114" s="35"/>
      <c r="XN114" s="35"/>
      <c r="XO114" s="35"/>
      <c r="XP114" s="35"/>
      <c r="XQ114" s="35"/>
      <c r="XR114" s="35"/>
      <c r="XS114" s="35"/>
      <c r="XT114" s="35"/>
      <c r="XU114" s="35"/>
      <c r="XV114" s="35"/>
      <c r="XW114" s="35"/>
      <c r="XX114" s="35"/>
      <c r="XY114" s="35"/>
      <c r="XZ114" s="35"/>
      <c r="YA114" s="35"/>
      <c r="YB114" s="35"/>
      <c r="YC114" s="35"/>
      <c r="YD114" s="35"/>
      <c r="YE114" s="35"/>
      <c r="YF114" s="35"/>
      <c r="YG114" s="35"/>
      <c r="YH114" s="35"/>
      <c r="YI114" s="35"/>
      <c r="YJ114" s="35"/>
      <c r="YK114" s="35"/>
      <c r="YL114" s="35"/>
      <c r="YM114" s="35"/>
      <c r="YN114" s="35"/>
      <c r="YO114" s="35"/>
      <c r="YP114" s="35"/>
      <c r="YQ114" s="35"/>
      <c r="YR114" s="35"/>
      <c r="YS114" s="35"/>
    </row>
    <row r="115" spans="1:669" ht="15.75" x14ac:dyDescent="0.25">
      <c r="A115" s="28"/>
      <c r="B115" s="78"/>
      <c r="C115" s="9"/>
      <c r="D115" s="9"/>
      <c r="E115" s="140"/>
      <c r="F115" s="140"/>
      <c r="G115" s="115"/>
      <c r="H115" s="114"/>
      <c r="I115" s="115"/>
      <c r="J115" s="115"/>
      <c r="K115" s="115"/>
      <c r="L115" s="115"/>
      <c r="M115" s="11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</row>
    <row r="116" spans="1:669" ht="18" customHeight="1" x14ac:dyDescent="0.25">
      <c r="A116" s="45" t="s">
        <v>145</v>
      </c>
      <c r="B116" s="62"/>
      <c r="C116" s="63"/>
      <c r="D116" s="63"/>
      <c r="E116" s="63"/>
      <c r="F116" s="63"/>
      <c r="G116" s="103"/>
      <c r="H116" s="113"/>
      <c r="I116" s="113"/>
      <c r="J116" s="113"/>
      <c r="K116" s="113"/>
      <c r="L116" s="113"/>
      <c r="M116" s="11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</row>
    <row r="117" spans="1:669" ht="18" customHeight="1" x14ac:dyDescent="0.25">
      <c r="A117" s="22" t="s">
        <v>146</v>
      </c>
      <c r="B117" s="150" t="s">
        <v>147</v>
      </c>
      <c r="C117" s="42" t="s">
        <v>67</v>
      </c>
      <c r="D117" s="42" t="s">
        <v>197</v>
      </c>
      <c r="E117" s="44">
        <v>44564</v>
      </c>
      <c r="F117" s="8" t="s">
        <v>99</v>
      </c>
      <c r="G117" s="138">
        <v>66000</v>
      </c>
      <c r="H117" s="138">
        <v>1894.2</v>
      </c>
      <c r="I117" s="31">
        <v>4300.2700000000004</v>
      </c>
      <c r="J117" s="138">
        <v>2006.4</v>
      </c>
      <c r="K117" s="31">
        <v>1602.45</v>
      </c>
      <c r="L117" s="31">
        <v>9803.32</v>
      </c>
      <c r="M117" s="31">
        <f>G117-L117</f>
        <v>56196.68</v>
      </c>
    </row>
    <row r="118" spans="1:669" ht="18" customHeight="1" x14ac:dyDescent="0.25">
      <c r="A118" s="22" t="s">
        <v>148</v>
      </c>
      <c r="B118" s="150" t="s">
        <v>147</v>
      </c>
      <c r="C118" s="42" t="s">
        <v>67</v>
      </c>
      <c r="D118" s="42" t="s">
        <v>197</v>
      </c>
      <c r="E118" s="44">
        <v>44440</v>
      </c>
      <c r="F118" s="8" t="s">
        <v>99</v>
      </c>
      <c r="G118" s="138">
        <v>60000</v>
      </c>
      <c r="H118" s="138">
        <v>1722</v>
      </c>
      <c r="I118" s="138">
        <v>3486.68</v>
      </c>
      <c r="J118" s="138">
        <v>1824</v>
      </c>
      <c r="K118" s="31">
        <v>5025</v>
      </c>
      <c r="L118" s="31">
        <v>12057.68</v>
      </c>
      <c r="M118" s="31">
        <f t="shared" ref="M118:M120" si="25">G118-L118</f>
        <v>47942.32</v>
      </c>
    </row>
    <row r="119" spans="1:669" ht="19.5" customHeight="1" x14ac:dyDescent="0.25">
      <c r="A119" s="22" t="s">
        <v>150</v>
      </c>
      <c r="B119" s="150" t="s">
        <v>147</v>
      </c>
      <c r="C119" s="42" t="s">
        <v>67</v>
      </c>
      <c r="D119" s="42" t="s">
        <v>197</v>
      </c>
      <c r="E119" s="44">
        <v>44593</v>
      </c>
      <c r="F119" s="8" t="s">
        <v>99</v>
      </c>
      <c r="G119" s="138">
        <v>60000</v>
      </c>
      <c r="H119" s="138">
        <v>1722</v>
      </c>
      <c r="I119" s="138">
        <v>3486.68</v>
      </c>
      <c r="J119" s="138">
        <v>1824</v>
      </c>
      <c r="K119" s="138">
        <v>25</v>
      </c>
      <c r="L119" s="31">
        <v>7057.68</v>
      </c>
      <c r="M119" s="31">
        <f t="shared" si="25"/>
        <v>52942.32</v>
      </c>
    </row>
    <row r="120" spans="1:669" x14ac:dyDescent="0.25">
      <c r="A120" s="22" t="s">
        <v>151</v>
      </c>
      <c r="B120" s="150" t="s">
        <v>149</v>
      </c>
      <c r="C120" s="42" t="s">
        <v>67</v>
      </c>
      <c r="D120" s="42" t="s">
        <v>197</v>
      </c>
      <c r="E120" s="44">
        <v>44594</v>
      </c>
      <c r="F120" s="8" t="s">
        <v>99</v>
      </c>
      <c r="G120" s="138">
        <v>60000</v>
      </c>
      <c r="H120" s="138">
        <v>1722</v>
      </c>
      <c r="I120" s="138">
        <v>3486.68</v>
      </c>
      <c r="J120" s="138">
        <v>1824</v>
      </c>
      <c r="K120" s="138">
        <v>25</v>
      </c>
      <c r="L120" s="31">
        <v>7057.68</v>
      </c>
      <c r="M120" s="31">
        <f t="shared" si="25"/>
        <v>52942.32</v>
      </c>
    </row>
    <row r="121" spans="1:669" ht="15.75" x14ac:dyDescent="0.25">
      <c r="A121" s="82" t="s">
        <v>13</v>
      </c>
      <c r="B121" s="71">
        <v>4</v>
      </c>
      <c r="C121" s="39"/>
      <c r="D121" s="39"/>
      <c r="E121" s="41"/>
      <c r="F121" s="41"/>
      <c r="G121" s="105">
        <f>SUM(G117:G120)</f>
        <v>246000</v>
      </c>
      <c r="H121" s="105">
        <f>SUM(H117:H118)+H119+H120</f>
        <v>7060.2</v>
      </c>
      <c r="I121" s="105">
        <f>SUM(I117:I118)+I119+I120</f>
        <v>14760.310000000001</v>
      </c>
      <c r="J121" s="105">
        <f>SUM(J117:J118)+J119+J120</f>
        <v>7478.4</v>
      </c>
      <c r="K121" s="105">
        <f>SUM(K117:K120)</f>
        <v>6677.45</v>
      </c>
      <c r="L121" s="105">
        <f>L117+L118+L119+L120</f>
        <v>35976.36</v>
      </c>
      <c r="M121" s="141">
        <f>SUM(M117:M120)</f>
        <v>210023.64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</row>
    <row r="122" spans="1:669" ht="15.75" x14ac:dyDescent="0.25">
      <c r="A122" s="28"/>
      <c r="B122" s="78"/>
      <c r="C122" s="5"/>
      <c r="D122" s="5"/>
      <c r="E122" s="8"/>
      <c r="F122" s="8"/>
      <c r="G122" s="115"/>
      <c r="H122" s="114"/>
      <c r="I122" s="115"/>
      <c r="J122" s="115"/>
      <c r="K122" s="115"/>
      <c r="L122" s="115"/>
      <c r="M122" s="11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</row>
    <row r="123" spans="1:669" ht="15.75" x14ac:dyDescent="0.25">
      <c r="A123" s="28" t="s">
        <v>92</v>
      </c>
      <c r="B123" s="2"/>
      <c r="C123" s="5"/>
      <c r="D123" s="5"/>
      <c r="E123" s="8"/>
      <c r="F123" s="8"/>
      <c r="G123" s="143"/>
      <c r="H123" s="104"/>
      <c r="I123" s="143"/>
      <c r="J123" s="143"/>
      <c r="K123" s="143"/>
      <c r="L123" s="143"/>
      <c r="M123" s="104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</row>
    <row r="124" spans="1:669" ht="15.75" x14ac:dyDescent="0.25">
      <c r="A124" t="s">
        <v>94</v>
      </c>
      <c r="B124" s="4" t="s">
        <v>93</v>
      </c>
      <c r="C124" s="5" t="s">
        <v>66</v>
      </c>
      <c r="D124" s="5" t="s">
        <v>197</v>
      </c>
      <c r="E124" s="8">
        <v>44470</v>
      </c>
      <c r="F124" s="8" t="s">
        <v>99</v>
      </c>
      <c r="G124" s="138">
        <v>44000</v>
      </c>
      <c r="H124" s="138">
        <v>1262.8</v>
      </c>
      <c r="I124" s="138">
        <v>1007.19</v>
      </c>
      <c r="J124" s="138">
        <v>1337.6</v>
      </c>
      <c r="K124" s="138">
        <v>25</v>
      </c>
      <c r="L124" s="138">
        <v>3632.59</v>
      </c>
      <c r="M124" s="138">
        <f>G124-L124</f>
        <v>40367.410000000003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</row>
    <row r="125" spans="1:669" ht="15.75" x14ac:dyDescent="0.25">
      <c r="A125" s="47" t="s">
        <v>95</v>
      </c>
      <c r="B125" s="69">
        <v>1</v>
      </c>
      <c r="C125" s="48"/>
      <c r="D125" s="48"/>
      <c r="E125" s="49"/>
      <c r="F125" s="49"/>
      <c r="G125" s="141">
        <f>G124</f>
        <v>44000</v>
      </c>
      <c r="H125" s="105">
        <v>1262.8</v>
      </c>
      <c r="I125" s="141">
        <f>SUM(I124)</f>
        <v>1007.19</v>
      </c>
      <c r="J125" s="141">
        <v>1337.6</v>
      </c>
      <c r="K125" s="141">
        <f>K124</f>
        <v>25</v>
      </c>
      <c r="L125" s="141">
        <v>3632.59</v>
      </c>
      <c r="M125" s="105">
        <f>M124</f>
        <v>40367.410000000003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</row>
    <row r="126" spans="1:669" ht="15.75" x14ac:dyDescent="0.25">
      <c r="B126" s="2"/>
      <c r="C126" s="5"/>
      <c r="D126" s="5"/>
      <c r="E126" s="8"/>
      <c r="F126" s="8"/>
      <c r="G126" s="143"/>
      <c r="H126" s="104"/>
      <c r="I126" s="143"/>
      <c r="J126" s="143"/>
      <c r="K126" s="143"/>
      <c r="L126" s="143"/>
      <c r="M126" s="104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</row>
    <row r="127" spans="1:669" ht="15.75" x14ac:dyDescent="0.25">
      <c r="A127" s="28" t="s">
        <v>190</v>
      </c>
      <c r="B127" s="2"/>
      <c r="C127" s="5"/>
      <c r="D127" s="5"/>
      <c r="E127" s="8"/>
      <c r="F127" s="8"/>
      <c r="G127" s="143"/>
      <c r="H127" s="104"/>
      <c r="I127" s="143"/>
      <c r="J127" s="143"/>
      <c r="K127" s="143"/>
      <c r="L127" s="143"/>
      <c r="M127" s="104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</row>
    <row r="128" spans="1:669" x14ac:dyDescent="0.25">
      <c r="A128" t="s">
        <v>191</v>
      </c>
      <c r="B128" s="4" t="s">
        <v>15</v>
      </c>
      <c r="C128" s="5" t="s">
        <v>67</v>
      </c>
      <c r="D128" s="5" t="s">
        <v>197</v>
      </c>
      <c r="E128" s="8">
        <v>44774</v>
      </c>
      <c r="F128" s="8" t="s">
        <v>99</v>
      </c>
      <c r="G128" s="138">
        <v>60000</v>
      </c>
      <c r="H128" s="138">
        <v>1722</v>
      </c>
      <c r="I128" s="138">
        <v>3486.68</v>
      </c>
      <c r="J128" s="138">
        <v>1824</v>
      </c>
      <c r="K128" s="138">
        <v>25</v>
      </c>
      <c r="L128" s="138">
        <v>7057.68</v>
      </c>
      <c r="M128" s="138">
        <f>G128-L128</f>
        <v>52942.32</v>
      </c>
    </row>
    <row r="129" spans="1:669" ht="15.75" x14ac:dyDescent="0.25">
      <c r="A129" s="47" t="s">
        <v>95</v>
      </c>
      <c r="B129" s="69">
        <v>1</v>
      </c>
      <c r="C129" s="53"/>
      <c r="D129" s="53"/>
      <c r="E129" s="79"/>
      <c r="F129" s="79"/>
      <c r="G129" s="141">
        <f t="shared" ref="G129:M129" si="26">G128</f>
        <v>60000</v>
      </c>
      <c r="H129" s="105">
        <f t="shared" si="26"/>
        <v>1722</v>
      </c>
      <c r="I129" s="141">
        <f>I128</f>
        <v>3486.68</v>
      </c>
      <c r="J129" s="141">
        <f t="shared" si="26"/>
        <v>1824</v>
      </c>
      <c r="K129" s="141">
        <f>K128</f>
        <v>25</v>
      </c>
      <c r="L129" s="141">
        <f t="shared" si="26"/>
        <v>7057.68</v>
      </c>
      <c r="M129" s="105">
        <f t="shared" si="26"/>
        <v>52942.32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</row>
    <row r="130" spans="1:669" ht="15.75" x14ac:dyDescent="0.25">
      <c r="A130" s="29"/>
      <c r="B130" s="123"/>
      <c r="C130" s="14"/>
      <c r="D130" s="14"/>
      <c r="E130" s="126"/>
      <c r="F130" s="126"/>
      <c r="G130" s="142"/>
      <c r="H130" s="121"/>
      <c r="I130" s="142"/>
      <c r="J130" s="142"/>
      <c r="K130" s="142"/>
      <c r="L130" s="142"/>
      <c r="M130" s="121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</row>
    <row r="131" spans="1:669" ht="15.75" x14ac:dyDescent="0.25">
      <c r="A131" s="27" t="s">
        <v>26</v>
      </c>
      <c r="C131" s="31"/>
      <c r="D131" s="31"/>
      <c r="G131" s="143"/>
      <c r="H131" s="104"/>
      <c r="I131" s="143"/>
      <c r="J131" s="143"/>
      <c r="K131" s="143"/>
      <c r="L131" s="143"/>
      <c r="M131" s="104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</row>
    <row r="132" spans="1:669" ht="15.75" x14ac:dyDescent="0.25">
      <c r="A132" s="4" t="s">
        <v>38</v>
      </c>
      <c r="B132" s="4" t="s">
        <v>39</v>
      </c>
      <c r="C132" s="5" t="s">
        <v>66</v>
      </c>
      <c r="D132" s="5" t="s">
        <v>197</v>
      </c>
      <c r="E132" s="8">
        <v>44276</v>
      </c>
      <c r="F132" s="8" t="s">
        <v>99</v>
      </c>
      <c r="G132" s="138">
        <v>85000</v>
      </c>
      <c r="H132" s="138">
        <v>2439.5</v>
      </c>
      <c r="I132" s="138">
        <v>8576.99</v>
      </c>
      <c r="J132" s="138">
        <v>2584</v>
      </c>
      <c r="K132" s="138">
        <v>14415.05</v>
      </c>
      <c r="L132" s="138">
        <v>28015.54</v>
      </c>
      <c r="M132" s="31">
        <f>G132-L132</f>
        <v>56984.46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</row>
    <row r="133" spans="1:669" ht="15.75" x14ac:dyDescent="0.25">
      <c r="A133" s="4" t="s">
        <v>27</v>
      </c>
      <c r="B133" s="4" t="s">
        <v>28</v>
      </c>
      <c r="C133" s="5" t="s">
        <v>66</v>
      </c>
      <c r="D133" s="5" t="s">
        <v>197</v>
      </c>
      <c r="E133" s="8">
        <v>43839</v>
      </c>
      <c r="F133" s="8" t="s">
        <v>99</v>
      </c>
      <c r="G133" s="138">
        <v>165000</v>
      </c>
      <c r="H133" s="138">
        <v>4735.5</v>
      </c>
      <c r="I133" s="138">
        <v>27394.99</v>
      </c>
      <c r="J133" s="138">
        <v>5016</v>
      </c>
      <c r="K133" s="138">
        <v>10865.17</v>
      </c>
      <c r="L133" s="138">
        <v>48011.66</v>
      </c>
      <c r="M133" s="31">
        <f>G133-L133</f>
        <v>116988.34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</row>
    <row r="134" spans="1:669" s="47" customFormat="1" ht="15.75" x14ac:dyDescent="0.25">
      <c r="A134" s="4" t="s">
        <v>124</v>
      </c>
      <c r="B134" s="4" t="s">
        <v>220</v>
      </c>
      <c r="C134" s="5" t="s">
        <v>67</v>
      </c>
      <c r="D134" s="5" t="s">
        <v>197</v>
      </c>
      <c r="E134" s="8">
        <v>44593</v>
      </c>
      <c r="F134" s="8" t="s">
        <v>99</v>
      </c>
      <c r="G134" s="138">
        <v>46000</v>
      </c>
      <c r="H134" s="138">
        <v>1320.2</v>
      </c>
      <c r="I134" s="138">
        <v>1289.46</v>
      </c>
      <c r="J134" s="138">
        <v>1398.4</v>
      </c>
      <c r="K134" s="138">
        <v>1085</v>
      </c>
      <c r="L134" s="138">
        <v>5093.0600000000004</v>
      </c>
      <c r="M134" s="31">
        <f>G134-L134</f>
        <v>40906.94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</row>
    <row r="135" spans="1:669" x14ac:dyDescent="0.25">
      <c r="A135" s="47" t="s">
        <v>13</v>
      </c>
      <c r="B135" s="67">
        <v>3</v>
      </c>
      <c r="C135" s="53"/>
      <c r="D135" s="53"/>
      <c r="E135" s="47"/>
      <c r="F135" s="47"/>
      <c r="G135" s="141">
        <f>SUM(G132:G134)</f>
        <v>296000</v>
      </c>
      <c r="H135" s="105">
        <f t="shared" ref="H135:L135" si="27">SUM(H132:H134)</f>
        <v>8495.2000000000007</v>
      </c>
      <c r="I135" s="141">
        <f>SUM(I132:I134)</f>
        <v>37261.440000000002</v>
      </c>
      <c r="J135" s="141">
        <f t="shared" si="27"/>
        <v>8998.4</v>
      </c>
      <c r="K135" s="141">
        <f>SUM(K132:K134)</f>
        <v>26365.22</v>
      </c>
      <c r="L135" s="141">
        <f t="shared" si="27"/>
        <v>81120.260000000009</v>
      </c>
      <c r="M135" s="105">
        <f>SUM(M132:M134)</f>
        <v>214879.74</v>
      </c>
    </row>
    <row r="136" spans="1:669" ht="15.75" x14ac:dyDescent="0.25">
      <c r="G136" s="143"/>
      <c r="H136" s="104"/>
      <c r="I136" s="143"/>
      <c r="J136" s="143"/>
      <c r="K136" s="143"/>
      <c r="L136" s="143"/>
      <c r="M136" s="10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</row>
    <row r="137" spans="1:669" ht="15.75" x14ac:dyDescent="0.25">
      <c r="A137" s="27" t="s">
        <v>61</v>
      </c>
      <c r="C137" s="31"/>
      <c r="D137" s="31"/>
      <c r="G137" s="143"/>
      <c r="H137" s="104"/>
      <c r="I137" s="143"/>
      <c r="J137" s="143"/>
      <c r="K137" s="143"/>
      <c r="L137" s="143"/>
      <c r="M137" s="104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</row>
    <row r="138" spans="1:669" ht="15.75" x14ac:dyDescent="0.25">
      <c r="A138" s="25" t="s">
        <v>128</v>
      </c>
      <c r="B138" s="4" t="s">
        <v>15</v>
      </c>
      <c r="C138" s="5" t="s">
        <v>66</v>
      </c>
      <c r="D138" s="5" t="s">
        <v>197</v>
      </c>
      <c r="E138" s="8">
        <v>44593</v>
      </c>
      <c r="F138" s="8" t="s">
        <v>99</v>
      </c>
      <c r="G138" s="143">
        <v>35000</v>
      </c>
      <c r="H138" s="104">
        <v>1004.5</v>
      </c>
      <c r="I138" s="143">
        <v>0</v>
      </c>
      <c r="J138" s="143">
        <v>1064</v>
      </c>
      <c r="K138" s="138">
        <v>175</v>
      </c>
      <c r="L138" s="31">
        <v>2243.5</v>
      </c>
      <c r="M138" s="31">
        <f>G138-L138</f>
        <v>32756.5</v>
      </c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</row>
    <row r="139" spans="1:669" ht="15.75" x14ac:dyDescent="0.25">
      <c r="A139" s="25" t="s">
        <v>179</v>
      </c>
      <c r="B139" s="4" t="s">
        <v>50</v>
      </c>
      <c r="C139" s="5" t="s">
        <v>67</v>
      </c>
      <c r="D139" s="5" t="s">
        <v>197</v>
      </c>
      <c r="E139" s="8">
        <v>44593</v>
      </c>
      <c r="F139" s="8" t="s">
        <v>99</v>
      </c>
      <c r="G139" s="143">
        <v>125000</v>
      </c>
      <c r="H139" s="104">
        <v>3587.5</v>
      </c>
      <c r="I139" s="143">
        <v>17985.990000000002</v>
      </c>
      <c r="J139" s="143">
        <v>3800</v>
      </c>
      <c r="K139" s="138">
        <v>175</v>
      </c>
      <c r="L139" s="31">
        <v>25548.49</v>
      </c>
      <c r="M139" s="31">
        <f>G139-L139</f>
        <v>99451.51</v>
      </c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</row>
    <row r="140" spans="1:669" ht="15.75" x14ac:dyDescent="0.25">
      <c r="A140" s="25" t="s">
        <v>169</v>
      </c>
      <c r="B140" s="4" t="s">
        <v>16</v>
      </c>
      <c r="C140" s="5" t="s">
        <v>67</v>
      </c>
      <c r="D140" s="5" t="s">
        <v>197</v>
      </c>
      <c r="E140" s="8">
        <v>44682</v>
      </c>
      <c r="F140" s="8" t="s">
        <v>99</v>
      </c>
      <c r="G140" s="143">
        <v>30000</v>
      </c>
      <c r="H140" s="104">
        <v>861</v>
      </c>
      <c r="I140" s="143">
        <v>0</v>
      </c>
      <c r="J140" s="143">
        <v>912</v>
      </c>
      <c r="K140" s="138">
        <v>715</v>
      </c>
      <c r="L140" s="31">
        <v>2488</v>
      </c>
      <c r="M140" s="31">
        <f>G140-L140</f>
        <v>27512</v>
      </c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</row>
    <row r="141" spans="1:669" ht="15.75" x14ac:dyDescent="0.25">
      <c r="A141" s="25" t="s">
        <v>192</v>
      </c>
      <c r="B141" s="4" t="s">
        <v>15</v>
      </c>
      <c r="C141" s="5" t="s">
        <v>66</v>
      </c>
      <c r="D141" s="5" t="s">
        <v>197</v>
      </c>
      <c r="E141" s="8">
        <v>44774</v>
      </c>
      <c r="F141" s="8" t="s">
        <v>99</v>
      </c>
      <c r="G141" s="143">
        <v>35000</v>
      </c>
      <c r="H141" s="104">
        <v>1004.5</v>
      </c>
      <c r="I141" s="143">
        <v>0</v>
      </c>
      <c r="J141" s="143">
        <v>1064</v>
      </c>
      <c r="K141" s="138">
        <v>3179.9</v>
      </c>
      <c r="L141" s="31">
        <v>5248.4</v>
      </c>
      <c r="M141" s="31">
        <f>G141-L141</f>
        <v>29751.599999999999</v>
      </c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</row>
    <row r="142" spans="1:669" x14ac:dyDescent="0.25">
      <c r="A142" s="47" t="s">
        <v>13</v>
      </c>
      <c r="B142" s="67">
        <v>4</v>
      </c>
      <c r="C142" s="53"/>
      <c r="D142" s="53"/>
      <c r="E142" s="47"/>
      <c r="F142" s="47"/>
      <c r="G142" s="141">
        <f t="shared" ref="G142:M142" si="28">SUM(G138:G141)</f>
        <v>225000</v>
      </c>
      <c r="H142" s="105">
        <f t="shared" si="28"/>
        <v>6457.5</v>
      </c>
      <c r="I142" s="141">
        <f t="shared" si="28"/>
        <v>17985.990000000002</v>
      </c>
      <c r="J142" s="141">
        <f t="shared" si="28"/>
        <v>6840</v>
      </c>
      <c r="K142" s="141">
        <f t="shared" si="28"/>
        <v>4244.8999999999996</v>
      </c>
      <c r="L142" s="141">
        <f t="shared" si="28"/>
        <v>35528.39</v>
      </c>
      <c r="M142" s="105">
        <f t="shared" si="28"/>
        <v>189471.61000000002</v>
      </c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1:669" ht="15.75" x14ac:dyDescent="0.25">
      <c r="G143" s="143"/>
      <c r="H143" s="104"/>
      <c r="I143" s="143"/>
      <c r="J143" s="143"/>
      <c r="K143" s="143"/>
      <c r="L143" s="143"/>
      <c r="M143" s="104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  <c r="VQ143" s="35"/>
      <c r="VR143" s="35"/>
      <c r="VS143" s="35"/>
      <c r="VT143" s="35"/>
      <c r="VU143" s="35"/>
      <c r="VV143" s="35"/>
      <c r="VW143" s="35"/>
      <c r="VX143" s="35"/>
      <c r="VY143" s="35"/>
      <c r="VZ143" s="35"/>
      <c r="WA143" s="35"/>
      <c r="WB143" s="35"/>
      <c r="WC143" s="35"/>
      <c r="WD143" s="35"/>
      <c r="WE143" s="35"/>
      <c r="WF143" s="35"/>
      <c r="WG143" s="35"/>
      <c r="WH143" s="35"/>
      <c r="WI143" s="35"/>
      <c r="WJ143" s="35"/>
      <c r="WK143" s="35"/>
      <c r="WL143" s="35"/>
      <c r="WM143" s="35"/>
      <c r="WN143" s="35"/>
      <c r="WO143" s="35"/>
      <c r="WP143" s="35"/>
      <c r="WQ143" s="35"/>
      <c r="WR143" s="35"/>
      <c r="WS143" s="35"/>
      <c r="WT143" s="35"/>
      <c r="WU143" s="35"/>
      <c r="WV143" s="35"/>
      <c r="WW143" s="35"/>
      <c r="WX143" s="35"/>
      <c r="WY143" s="35"/>
      <c r="WZ143" s="35"/>
      <c r="XA143" s="35"/>
      <c r="XB143" s="35"/>
      <c r="XC143" s="35"/>
      <c r="XD143" s="35"/>
      <c r="XE143" s="35"/>
      <c r="XF143" s="35"/>
      <c r="XG143" s="35"/>
      <c r="XH143" s="35"/>
      <c r="XI143" s="35"/>
      <c r="XJ143" s="35"/>
      <c r="XK143" s="35"/>
      <c r="XL143" s="35"/>
      <c r="XM143" s="35"/>
      <c r="XN143" s="35"/>
      <c r="XO143" s="35"/>
      <c r="XP143" s="35"/>
      <c r="XQ143" s="35"/>
      <c r="XR143" s="35"/>
      <c r="XS143" s="35"/>
      <c r="XT143" s="35"/>
      <c r="XU143" s="35"/>
      <c r="XV143" s="35"/>
      <c r="XW143" s="35"/>
      <c r="XX143" s="35"/>
      <c r="XY143" s="35"/>
      <c r="XZ143" s="35"/>
      <c r="YA143" s="35"/>
      <c r="YB143" s="35"/>
      <c r="YC143" s="35"/>
      <c r="YD143" s="35"/>
      <c r="YE143" s="35"/>
      <c r="YF143" s="35"/>
      <c r="YG143" s="35"/>
      <c r="YH143" s="35"/>
      <c r="YI143" s="35"/>
      <c r="YJ143" s="35"/>
      <c r="YK143" s="35"/>
      <c r="YL143" s="35"/>
      <c r="YM143" s="35"/>
      <c r="YN143" s="35"/>
      <c r="YO143" s="35"/>
      <c r="YP143" s="35"/>
      <c r="YQ143" s="35"/>
      <c r="YR143" s="35"/>
      <c r="YS143" s="35"/>
    </row>
    <row r="144" spans="1:669" ht="18" customHeight="1" x14ac:dyDescent="0.25">
      <c r="A144" s="28" t="s">
        <v>129</v>
      </c>
      <c r="B144" s="11"/>
      <c r="C144" s="9"/>
      <c r="D144" s="9"/>
      <c r="E144" s="28"/>
      <c r="F144" s="28"/>
      <c r="G144" s="115"/>
      <c r="H144" s="114"/>
      <c r="I144" s="115"/>
      <c r="J144" s="115"/>
      <c r="K144" s="115"/>
      <c r="L144" s="115"/>
      <c r="M144" s="114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  <c r="VQ144" s="35"/>
      <c r="VR144" s="35"/>
      <c r="VS144" s="35"/>
      <c r="VT144" s="35"/>
      <c r="VU144" s="35"/>
      <c r="VV144" s="35"/>
      <c r="VW144" s="35"/>
      <c r="VX144" s="35"/>
      <c r="VY144" s="35"/>
      <c r="VZ144" s="35"/>
      <c r="WA144" s="35"/>
      <c r="WB144" s="35"/>
      <c r="WC144" s="35"/>
      <c r="WD144" s="35"/>
      <c r="WE144" s="35"/>
      <c r="WF144" s="35"/>
      <c r="WG144" s="35"/>
      <c r="WH144" s="35"/>
      <c r="WI144" s="35"/>
      <c r="WJ144" s="35"/>
      <c r="WK144" s="35"/>
      <c r="WL144" s="35"/>
      <c r="WM144" s="35"/>
      <c r="WN144" s="35"/>
      <c r="WO144" s="35"/>
      <c r="WP144" s="35"/>
      <c r="WQ144" s="35"/>
      <c r="WR144" s="35"/>
      <c r="WS144" s="35"/>
      <c r="WT144" s="35"/>
      <c r="WU144" s="35"/>
      <c r="WV144" s="35"/>
      <c r="WW144" s="35"/>
      <c r="WX144" s="35"/>
      <c r="WY144" s="35"/>
      <c r="WZ144" s="35"/>
      <c r="XA144" s="35"/>
      <c r="XB144" s="35"/>
      <c r="XC144" s="35"/>
      <c r="XD144" s="35"/>
      <c r="XE144" s="35"/>
      <c r="XF144" s="35"/>
      <c r="XG144" s="35"/>
      <c r="XH144" s="35"/>
      <c r="XI144" s="35"/>
      <c r="XJ144" s="35"/>
      <c r="XK144" s="35"/>
      <c r="XL144" s="35"/>
      <c r="XM144" s="35"/>
      <c r="XN144" s="35"/>
      <c r="XO144" s="35"/>
      <c r="XP144" s="35"/>
      <c r="XQ144" s="35"/>
      <c r="XR144" s="35"/>
      <c r="XS144" s="35"/>
      <c r="XT144" s="35"/>
      <c r="XU144" s="35"/>
      <c r="XV144" s="35"/>
      <c r="XW144" s="35"/>
      <c r="XX144" s="35"/>
      <c r="XY144" s="35"/>
      <c r="XZ144" s="35"/>
      <c r="YA144" s="35"/>
      <c r="YB144" s="35"/>
      <c r="YC144" s="35"/>
      <c r="YD144" s="35"/>
      <c r="YE144" s="35"/>
      <c r="YF144" s="35"/>
      <c r="YG144" s="35"/>
      <c r="YH144" s="35"/>
      <c r="YI144" s="35"/>
      <c r="YJ144" s="35"/>
      <c r="YK144" s="35"/>
      <c r="YL144" s="35"/>
      <c r="YM144" s="35"/>
      <c r="YN144" s="35"/>
      <c r="YO144" s="35"/>
      <c r="YP144" s="35"/>
      <c r="YQ144" s="35"/>
      <c r="YR144" s="35"/>
      <c r="YS144" s="35"/>
    </row>
    <row r="145" spans="1:669" ht="19.5" customHeight="1" x14ac:dyDescent="0.25">
      <c r="A145" t="s">
        <v>130</v>
      </c>
      <c r="B145" s="148" t="s">
        <v>15</v>
      </c>
      <c r="C145" s="5" t="s">
        <v>67</v>
      </c>
      <c r="D145" s="5" t="s">
        <v>197</v>
      </c>
      <c r="E145" s="7">
        <v>44594</v>
      </c>
      <c r="F145" s="2" t="s">
        <v>99</v>
      </c>
      <c r="G145" s="143">
        <v>35000</v>
      </c>
      <c r="H145" s="104">
        <v>1004.5</v>
      </c>
      <c r="I145" s="143">
        <v>0</v>
      </c>
      <c r="J145" s="143">
        <v>1064</v>
      </c>
      <c r="K145" s="138">
        <v>1255</v>
      </c>
      <c r="L145" s="138">
        <v>3323.5</v>
      </c>
      <c r="M145" s="138">
        <f>G145-L145</f>
        <v>31676.5</v>
      </c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  <c r="VQ145" s="35"/>
      <c r="VR145" s="35"/>
      <c r="VS145" s="35"/>
      <c r="VT145" s="35"/>
      <c r="VU145" s="35"/>
      <c r="VV145" s="35"/>
      <c r="VW145" s="35"/>
      <c r="VX145" s="35"/>
      <c r="VY145" s="35"/>
      <c r="VZ145" s="35"/>
      <c r="WA145" s="35"/>
      <c r="WB145" s="35"/>
      <c r="WC145" s="35"/>
      <c r="WD145" s="35"/>
      <c r="WE145" s="35"/>
      <c r="WF145" s="35"/>
      <c r="WG145" s="35"/>
      <c r="WH145" s="35"/>
      <c r="WI145" s="35"/>
      <c r="WJ145" s="35"/>
      <c r="WK145" s="35"/>
      <c r="WL145" s="35"/>
      <c r="WM145" s="35"/>
      <c r="WN145" s="35"/>
      <c r="WO145" s="35"/>
      <c r="WP145" s="35"/>
      <c r="WQ145" s="35"/>
      <c r="WR145" s="35"/>
      <c r="WS145" s="35"/>
      <c r="WT145" s="35"/>
      <c r="WU145" s="35"/>
      <c r="WV145" s="35"/>
      <c r="WW145" s="35"/>
      <c r="WX145" s="35"/>
      <c r="WY145" s="35"/>
      <c r="WZ145" s="35"/>
      <c r="XA145" s="35"/>
      <c r="XB145" s="35"/>
      <c r="XC145" s="35"/>
      <c r="XD145" s="35"/>
      <c r="XE145" s="35"/>
      <c r="XF145" s="35"/>
      <c r="XG145" s="35"/>
      <c r="XH145" s="35"/>
      <c r="XI145" s="35"/>
      <c r="XJ145" s="35"/>
      <c r="XK145" s="35"/>
      <c r="XL145" s="35"/>
      <c r="XM145" s="35"/>
      <c r="XN145" s="35"/>
      <c r="XO145" s="35"/>
      <c r="XP145" s="35"/>
      <c r="XQ145" s="35"/>
      <c r="XR145" s="35"/>
      <c r="XS145" s="35"/>
      <c r="XT145" s="35"/>
      <c r="XU145" s="35"/>
      <c r="XV145" s="35"/>
      <c r="XW145" s="35"/>
      <c r="XX145" s="35"/>
      <c r="XY145" s="35"/>
      <c r="XZ145" s="35"/>
      <c r="YA145" s="35"/>
      <c r="YB145" s="35"/>
      <c r="YC145" s="35"/>
      <c r="YD145" s="35"/>
      <c r="YE145" s="35"/>
      <c r="YF145" s="35"/>
      <c r="YG145" s="35"/>
      <c r="YH145" s="35"/>
      <c r="YI145" s="35"/>
      <c r="YJ145" s="35"/>
      <c r="YK145" s="35"/>
      <c r="YL145" s="35"/>
      <c r="YM145" s="35"/>
      <c r="YN145" s="35"/>
      <c r="YO145" s="35"/>
      <c r="YP145" s="35"/>
      <c r="YQ145" s="35"/>
      <c r="YR145" s="35"/>
      <c r="YS145" s="35"/>
    </row>
    <row r="146" spans="1:669" x14ac:dyDescent="0.25">
      <c r="A146" t="s">
        <v>131</v>
      </c>
      <c r="B146" s="148" t="s">
        <v>132</v>
      </c>
      <c r="C146" s="5" t="s">
        <v>67</v>
      </c>
      <c r="D146" s="5" t="s">
        <v>197</v>
      </c>
      <c r="E146" s="7">
        <v>44594</v>
      </c>
      <c r="F146" s="2" t="s">
        <v>99</v>
      </c>
      <c r="G146" s="143">
        <v>30000</v>
      </c>
      <c r="H146" s="104">
        <v>861</v>
      </c>
      <c r="I146" s="143">
        <v>0</v>
      </c>
      <c r="J146" s="143">
        <v>912</v>
      </c>
      <c r="K146" s="138">
        <v>125</v>
      </c>
      <c r="L146" s="138">
        <v>1898</v>
      </c>
      <c r="M146" s="138">
        <f>G146-L146</f>
        <v>28102</v>
      </c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669" x14ac:dyDescent="0.25">
      <c r="A147" t="s">
        <v>152</v>
      </c>
      <c r="B147" s="148" t="s">
        <v>50</v>
      </c>
      <c r="C147" s="5" t="s">
        <v>66</v>
      </c>
      <c r="D147" s="5" t="s">
        <v>197</v>
      </c>
      <c r="E147" s="7">
        <v>44594</v>
      </c>
      <c r="F147" s="2" t="s">
        <v>99</v>
      </c>
      <c r="G147" s="143">
        <v>100000</v>
      </c>
      <c r="H147" s="104">
        <v>2870</v>
      </c>
      <c r="I147" s="143">
        <v>12105.37</v>
      </c>
      <c r="J147" s="143">
        <v>3040</v>
      </c>
      <c r="K147" s="138">
        <v>25</v>
      </c>
      <c r="L147" s="138">
        <v>18040.37</v>
      </c>
      <c r="M147" s="138">
        <f>G147-L147</f>
        <v>81959.63</v>
      </c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669" ht="15" customHeight="1" x14ac:dyDescent="0.25">
      <c r="A148" t="s">
        <v>183</v>
      </c>
      <c r="B148" s="148" t="s">
        <v>16</v>
      </c>
      <c r="C148" s="5" t="s">
        <v>67</v>
      </c>
      <c r="D148" s="5" t="s">
        <v>197</v>
      </c>
      <c r="E148" s="7">
        <v>44713</v>
      </c>
      <c r="F148" s="2" t="s">
        <v>99</v>
      </c>
      <c r="G148" s="143">
        <v>30000</v>
      </c>
      <c r="H148" s="104">
        <v>861</v>
      </c>
      <c r="I148" s="143">
        <v>0</v>
      </c>
      <c r="J148" s="143">
        <v>912</v>
      </c>
      <c r="K148" s="138">
        <v>565</v>
      </c>
      <c r="L148" s="138">
        <v>2338</v>
      </c>
      <c r="M148" s="138">
        <f>G148-L148</f>
        <v>27662</v>
      </c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669" ht="19.5" customHeight="1" x14ac:dyDescent="0.25">
      <c r="A149" s="47" t="s">
        <v>13</v>
      </c>
      <c r="B149" s="67">
        <v>4</v>
      </c>
      <c r="C149" s="53"/>
      <c r="D149" s="53"/>
      <c r="E149" s="81"/>
      <c r="F149" s="69"/>
      <c r="G149" s="141">
        <f t="shared" ref="G149:M149" si="29">SUM(G145:G148)</f>
        <v>195000</v>
      </c>
      <c r="H149" s="105">
        <f t="shared" si="29"/>
        <v>5596.5</v>
      </c>
      <c r="I149" s="141">
        <f t="shared" si="29"/>
        <v>12105.37</v>
      </c>
      <c r="J149" s="141">
        <f t="shared" si="29"/>
        <v>5928</v>
      </c>
      <c r="K149" s="141">
        <f>SUM(K145:K148)</f>
        <v>1970</v>
      </c>
      <c r="L149" s="141">
        <f t="shared" si="29"/>
        <v>25599.87</v>
      </c>
      <c r="M149" s="141">
        <f t="shared" si="29"/>
        <v>169400.13</v>
      </c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669" x14ac:dyDescent="0.25">
      <c r="G150" s="143"/>
      <c r="H150" s="104"/>
      <c r="I150" s="143"/>
      <c r="J150" s="143"/>
      <c r="K150" s="143"/>
      <c r="L150" s="143"/>
      <c r="M150" s="104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669" s="32" customFormat="1" ht="15.75" customHeight="1" x14ac:dyDescent="0.25">
      <c r="A151" s="27" t="s">
        <v>62</v>
      </c>
      <c r="B151" s="3"/>
      <c r="C151" s="31"/>
      <c r="D151" s="31"/>
      <c r="E151"/>
      <c r="F151"/>
      <c r="G151" s="104"/>
      <c r="H151" s="104"/>
      <c r="I151" s="143"/>
      <c r="J151" s="143"/>
      <c r="K151" s="104"/>
      <c r="L151" s="143"/>
      <c r="M151" s="104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 s="35"/>
      <c r="IC151" s="35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</row>
    <row r="152" spans="1:669" s="32" customFormat="1" ht="15.75" customHeight="1" x14ac:dyDescent="0.25">
      <c r="A152" s="4" t="s">
        <v>41</v>
      </c>
      <c r="B152" s="4" t="s">
        <v>15</v>
      </c>
      <c r="C152" s="5" t="s">
        <v>67</v>
      </c>
      <c r="D152" s="5" t="s">
        <v>197</v>
      </c>
      <c r="E152" s="8">
        <v>44197</v>
      </c>
      <c r="F152" s="8" t="s">
        <v>99</v>
      </c>
      <c r="G152" s="138">
        <v>50000</v>
      </c>
      <c r="H152" s="138">
        <v>1435</v>
      </c>
      <c r="I152" s="138">
        <v>1854</v>
      </c>
      <c r="J152" s="138">
        <v>1520</v>
      </c>
      <c r="K152" s="138">
        <v>125</v>
      </c>
      <c r="L152" s="138">
        <v>4934</v>
      </c>
      <c r="M152" s="138">
        <f>G152-L152</f>
        <v>45066</v>
      </c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 s="35"/>
      <c r="IC152" s="35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</row>
    <row r="153" spans="1:669" s="32" customFormat="1" ht="18" customHeight="1" x14ac:dyDescent="0.25">
      <c r="A153" s="4" t="s">
        <v>30</v>
      </c>
      <c r="B153" s="4" t="s">
        <v>50</v>
      </c>
      <c r="C153" s="5" t="s">
        <v>67</v>
      </c>
      <c r="D153" s="5" t="s">
        <v>197</v>
      </c>
      <c r="E153" s="8">
        <v>44283</v>
      </c>
      <c r="F153" s="8" t="s">
        <v>99</v>
      </c>
      <c r="G153" s="138">
        <v>125000</v>
      </c>
      <c r="H153" s="138">
        <v>3587.5</v>
      </c>
      <c r="I153" s="138">
        <v>17985.990000000002</v>
      </c>
      <c r="J153" s="138">
        <v>3800</v>
      </c>
      <c r="K153" s="138">
        <v>12111.06</v>
      </c>
      <c r="L153" s="138">
        <v>37484.550000000003</v>
      </c>
      <c r="M153" s="138">
        <f>G153-L153</f>
        <v>87515.45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 s="35"/>
      <c r="IC153" s="35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</row>
    <row r="154" spans="1:669" ht="18" customHeight="1" x14ac:dyDescent="0.25">
      <c r="A154" s="4" t="s">
        <v>100</v>
      </c>
      <c r="B154" s="4" t="s">
        <v>101</v>
      </c>
      <c r="C154" s="5" t="s">
        <v>67</v>
      </c>
      <c r="D154" s="5" t="s">
        <v>197</v>
      </c>
      <c r="E154" s="8">
        <v>44470</v>
      </c>
      <c r="F154" s="8" t="s">
        <v>99</v>
      </c>
      <c r="G154" s="138">
        <v>35000</v>
      </c>
      <c r="H154" s="138">
        <v>1004.5</v>
      </c>
      <c r="I154" s="143">
        <v>0</v>
      </c>
      <c r="J154" s="138">
        <v>1064</v>
      </c>
      <c r="K154" s="138">
        <v>25</v>
      </c>
      <c r="L154" s="138">
        <v>2093.5</v>
      </c>
      <c r="M154" s="138">
        <f>G154-L154</f>
        <v>32906.5</v>
      </c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IB154" s="35"/>
      <c r="IC154" s="35"/>
    </row>
    <row r="155" spans="1:669" s="32" customFormat="1" x14ac:dyDescent="0.25">
      <c r="A155" s="4" t="s">
        <v>153</v>
      </c>
      <c r="B155" s="4" t="s">
        <v>15</v>
      </c>
      <c r="C155" s="5" t="s">
        <v>67</v>
      </c>
      <c r="D155" s="5" t="s">
        <v>197</v>
      </c>
      <c r="E155" s="8">
        <v>44470</v>
      </c>
      <c r="F155" s="8" t="s">
        <v>99</v>
      </c>
      <c r="G155" s="138">
        <v>46000</v>
      </c>
      <c r="H155" s="138">
        <v>1320.2</v>
      </c>
      <c r="I155" s="138">
        <v>1289.46</v>
      </c>
      <c r="J155" s="138">
        <v>1398.4</v>
      </c>
      <c r="K155" s="138">
        <v>25</v>
      </c>
      <c r="L155" s="138">
        <v>4033.06</v>
      </c>
      <c r="M155" s="138">
        <f t="shared" ref="M155:M156" si="30">G155-L155</f>
        <v>41966.94</v>
      </c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</row>
    <row r="156" spans="1:669" s="32" customFormat="1" ht="15.75" customHeight="1" x14ac:dyDescent="0.25">
      <c r="A156" s="4" t="s">
        <v>154</v>
      </c>
      <c r="B156" s="4" t="s">
        <v>15</v>
      </c>
      <c r="C156" s="5" t="s">
        <v>66</v>
      </c>
      <c r="D156" s="5" t="s">
        <v>197</v>
      </c>
      <c r="E156" s="8">
        <v>44470</v>
      </c>
      <c r="F156" s="8" t="s">
        <v>99</v>
      </c>
      <c r="G156" s="138">
        <v>46000</v>
      </c>
      <c r="H156" s="138">
        <v>1320.2</v>
      </c>
      <c r="I156" s="138">
        <v>1289.46</v>
      </c>
      <c r="J156" s="138">
        <v>1398.4</v>
      </c>
      <c r="K156" s="138">
        <v>25</v>
      </c>
      <c r="L156" s="138">
        <v>4033.06</v>
      </c>
      <c r="M156" s="138">
        <f t="shared" si="30"/>
        <v>41966.94</v>
      </c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 s="35"/>
      <c r="IC156" s="35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</row>
    <row r="157" spans="1:669" s="36" customFormat="1" ht="18" customHeight="1" x14ac:dyDescent="0.25">
      <c r="A157" s="47" t="s">
        <v>13</v>
      </c>
      <c r="B157" s="67">
        <v>5</v>
      </c>
      <c r="C157" s="53"/>
      <c r="D157" s="53"/>
      <c r="E157" s="47"/>
      <c r="F157" s="47"/>
      <c r="G157" s="105">
        <f t="shared" ref="G157:M157" si="31">SUM(G152:G156)</f>
        <v>302000</v>
      </c>
      <c r="H157" s="105">
        <f t="shared" si="31"/>
        <v>8667.4</v>
      </c>
      <c r="I157" s="141">
        <f t="shared" si="31"/>
        <v>22418.91</v>
      </c>
      <c r="J157" s="141">
        <f t="shared" si="31"/>
        <v>9180.7999999999993</v>
      </c>
      <c r="K157" s="141">
        <f t="shared" si="31"/>
        <v>12311.06</v>
      </c>
      <c r="L157" s="141">
        <f t="shared" si="31"/>
        <v>52578.17</v>
      </c>
      <c r="M157" s="141">
        <f t="shared" si="31"/>
        <v>249421.83000000002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IB157" s="139"/>
      <c r="IC157" s="139"/>
    </row>
    <row r="158" spans="1:669" s="32" customFormat="1" ht="18" customHeight="1" x14ac:dyDescent="0.25">
      <c r="A158"/>
      <c r="B158" s="3"/>
      <c r="C158" s="3"/>
      <c r="D158" s="3"/>
      <c r="E158"/>
      <c r="F158"/>
      <c r="G158" s="143"/>
      <c r="H158" s="104"/>
      <c r="I158" s="143"/>
      <c r="J158" s="143"/>
      <c r="K158" s="143"/>
      <c r="L158" s="143"/>
      <c r="M158" s="104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 s="35"/>
      <c r="IC158" s="35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</row>
    <row r="159" spans="1:669" s="32" customFormat="1" ht="18" customHeight="1" x14ac:dyDescent="0.25">
      <c r="A159" s="27" t="s">
        <v>63</v>
      </c>
      <c r="B159" s="27"/>
      <c r="C159" s="27"/>
      <c r="D159" s="27"/>
      <c r="E159" s="27"/>
      <c r="F159" s="27"/>
      <c r="G159" s="114"/>
      <c r="H159" s="114"/>
      <c r="I159" s="115"/>
      <c r="J159" s="115"/>
      <c r="K159" s="114"/>
      <c r="L159" s="115"/>
      <c r="M159" s="1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5"/>
      <c r="IC159" s="35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ht="18" customHeight="1" x14ac:dyDescent="0.25">
      <c r="A160" s="4" t="s">
        <v>155</v>
      </c>
      <c r="B160" s="4" t="s">
        <v>50</v>
      </c>
      <c r="C160" s="5" t="s">
        <v>67</v>
      </c>
      <c r="D160" s="5" t="s">
        <v>197</v>
      </c>
      <c r="E160" s="8">
        <v>44276</v>
      </c>
      <c r="F160" s="8" t="s">
        <v>99</v>
      </c>
      <c r="G160" s="104">
        <v>100000</v>
      </c>
      <c r="H160" s="104">
        <f>G160*0.0287</f>
        <v>2870</v>
      </c>
      <c r="I160" s="143">
        <v>12105.37</v>
      </c>
      <c r="J160" s="143">
        <f>G160*0.0304</f>
        <v>3040</v>
      </c>
      <c r="K160" s="104">
        <v>25</v>
      </c>
      <c r="L160" s="143">
        <v>18040.37</v>
      </c>
      <c r="M160" s="104">
        <f>G160-L160</f>
        <v>81959.63</v>
      </c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IB160" s="35"/>
      <c r="IC160" s="35"/>
    </row>
    <row r="161" spans="1:669" x14ac:dyDescent="0.25">
      <c r="A161" s="47" t="s">
        <v>13</v>
      </c>
      <c r="B161" s="67">
        <v>1</v>
      </c>
      <c r="C161" s="67"/>
      <c r="D161" s="67"/>
      <c r="E161" s="47"/>
      <c r="F161" s="47"/>
      <c r="G161" s="105">
        <f t="shared" ref="G161:M161" si="32">SUM(G160:G160)</f>
        <v>100000</v>
      </c>
      <c r="H161" s="105">
        <f t="shared" si="32"/>
        <v>2870</v>
      </c>
      <c r="I161" s="105">
        <f t="shared" si="32"/>
        <v>12105.37</v>
      </c>
      <c r="J161" s="105">
        <f t="shared" si="32"/>
        <v>3040</v>
      </c>
      <c r="K161" s="105">
        <f>K160</f>
        <v>25</v>
      </c>
      <c r="L161" s="105">
        <f t="shared" si="32"/>
        <v>18040.37</v>
      </c>
      <c r="M161" s="105">
        <f t="shared" si="32"/>
        <v>81959.63</v>
      </c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</row>
    <row r="162" spans="1:669" x14ac:dyDescent="0.25">
      <c r="G162" s="143"/>
      <c r="H162" s="104"/>
      <c r="I162" s="143"/>
      <c r="J162" s="143"/>
      <c r="K162" s="143"/>
      <c r="L162" s="143"/>
      <c r="M162" s="104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</row>
    <row r="163" spans="1:669" x14ac:dyDescent="0.25">
      <c r="A163" s="28" t="s">
        <v>76</v>
      </c>
      <c r="B163"/>
      <c r="C163" s="9"/>
      <c r="D163" s="9"/>
      <c r="E163" s="28"/>
      <c r="F163" s="28"/>
      <c r="G163" s="114"/>
      <c r="H163" s="114"/>
      <c r="I163" s="115"/>
      <c r="J163" s="115"/>
      <c r="K163" s="114"/>
      <c r="L163" s="115"/>
      <c r="M163" s="114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  <c r="TG163" s="32"/>
      <c r="TH163" s="32"/>
      <c r="TI163" s="32"/>
      <c r="TJ163" s="32"/>
      <c r="TK163" s="32"/>
      <c r="TL163" s="32"/>
      <c r="TM163" s="32"/>
      <c r="TN163" s="32"/>
      <c r="TO163" s="32"/>
      <c r="TP163" s="32"/>
      <c r="TQ163" s="32"/>
      <c r="TR163" s="32"/>
      <c r="TS163" s="32"/>
      <c r="TT163" s="32"/>
      <c r="TU163" s="32"/>
      <c r="TV163" s="32"/>
      <c r="TW163" s="32"/>
      <c r="TX163" s="32"/>
      <c r="TY163" s="32"/>
      <c r="TZ163" s="32"/>
      <c r="UA163" s="32"/>
      <c r="UB163" s="32"/>
      <c r="UC163" s="32"/>
      <c r="UD163" s="32"/>
      <c r="UE163" s="32"/>
      <c r="UF163" s="32"/>
      <c r="UG163" s="32"/>
      <c r="UH163" s="32"/>
      <c r="UI163" s="32"/>
      <c r="UJ163" s="32"/>
      <c r="UK163" s="32"/>
      <c r="UL163" s="32"/>
      <c r="UM163" s="32"/>
      <c r="UN163" s="32"/>
      <c r="UO163" s="32"/>
      <c r="UP163" s="32"/>
      <c r="UQ163" s="32"/>
      <c r="UR163" s="32"/>
      <c r="US163" s="32"/>
      <c r="UT163" s="32"/>
      <c r="UU163" s="32"/>
      <c r="UV163" s="32"/>
      <c r="UW163" s="32"/>
      <c r="UX163" s="32"/>
      <c r="UY163" s="32"/>
      <c r="UZ163" s="32"/>
      <c r="VA163" s="32"/>
      <c r="VB163" s="32"/>
      <c r="VC163" s="32"/>
      <c r="VD163" s="32"/>
      <c r="VE163" s="32"/>
      <c r="VF163" s="32"/>
      <c r="VG163" s="32"/>
      <c r="VH163" s="32"/>
      <c r="VI163" s="32"/>
      <c r="VJ163" s="32"/>
      <c r="VK163" s="32"/>
      <c r="VL163" s="32"/>
      <c r="VM163" s="32"/>
      <c r="VN163" s="32"/>
      <c r="VO163" s="32"/>
      <c r="VP163" s="32"/>
      <c r="VQ163" s="32"/>
      <c r="VR163" s="32"/>
      <c r="VS163" s="32"/>
      <c r="VT163" s="32"/>
      <c r="VU163" s="32"/>
      <c r="VV163" s="32"/>
      <c r="VW163" s="32"/>
      <c r="VX163" s="32"/>
      <c r="VY163" s="32"/>
      <c r="VZ163" s="32"/>
      <c r="WA163" s="32"/>
      <c r="WB163" s="32"/>
      <c r="WC163" s="32"/>
      <c r="WD163" s="32"/>
      <c r="WE163" s="32"/>
      <c r="WF163" s="32"/>
      <c r="WG163" s="32"/>
      <c r="WH163" s="32"/>
      <c r="WI163" s="32"/>
      <c r="WJ163" s="32"/>
      <c r="WK163" s="32"/>
      <c r="WL163" s="32"/>
      <c r="WM163" s="32"/>
      <c r="WN163" s="32"/>
      <c r="WO163" s="32"/>
      <c r="WP163" s="32"/>
      <c r="WQ163" s="32"/>
      <c r="WR163" s="32"/>
      <c r="WS163" s="32"/>
      <c r="WT163" s="32"/>
      <c r="WU163" s="32"/>
      <c r="WV163" s="32"/>
      <c r="WW163" s="32"/>
      <c r="WX163" s="32"/>
      <c r="WY163" s="32"/>
      <c r="WZ163" s="32"/>
      <c r="XA163" s="32"/>
      <c r="XB163" s="32"/>
      <c r="XC163" s="32"/>
      <c r="XD163" s="32"/>
      <c r="XE163" s="32"/>
      <c r="XF163" s="32"/>
      <c r="XG163" s="32"/>
      <c r="XH163" s="32"/>
      <c r="XI163" s="32"/>
      <c r="XJ163" s="32"/>
      <c r="XK163" s="32"/>
      <c r="XL163" s="32"/>
      <c r="XM163" s="32"/>
      <c r="XN163" s="32"/>
      <c r="XO163" s="32"/>
      <c r="XP163" s="32"/>
      <c r="XQ163" s="32"/>
      <c r="XR163" s="32"/>
      <c r="XS163" s="32"/>
      <c r="XT163" s="32"/>
      <c r="XU163" s="32"/>
      <c r="XV163" s="32"/>
      <c r="XW163" s="32"/>
      <c r="XX163" s="32"/>
      <c r="XY163" s="32"/>
      <c r="XZ163" s="32"/>
      <c r="YA163" s="32"/>
      <c r="YB163" s="32"/>
      <c r="YC163" s="32"/>
      <c r="YD163" s="32"/>
      <c r="YE163" s="32"/>
      <c r="YF163" s="32"/>
      <c r="YG163" s="32"/>
      <c r="YH163" s="32"/>
      <c r="YI163" s="32"/>
      <c r="YJ163" s="32"/>
      <c r="YK163" s="32"/>
      <c r="YL163" s="32"/>
      <c r="YM163" s="32"/>
      <c r="YN163" s="32"/>
      <c r="YO163" s="32"/>
      <c r="YP163" s="32"/>
      <c r="YQ163" s="32"/>
      <c r="YR163" s="32"/>
      <c r="YS163" s="32"/>
    </row>
    <row r="164" spans="1:669" x14ac:dyDescent="0.25">
      <c r="A164" t="s">
        <v>77</v>
      </c>
      <c r="B164" s="148" t="s">
        <v>15</v>
      </c>
      <c r="C164" s="5" t="s">
        <v>66</v>
      </c>
      <c r="D164" s="5" t="s">
        <v>197</v>
      </c>
      <c r="E164" s="7">
        <v>44348</v>
      </c>
      <c r="F164" s="8" t="s">
        <v>99</v>
      </c>
      <c r="G164" s="104">
        <v>46000</v>
      </c>
      <c r="H164" s="104">
        <v>1320.2</v>
      </c>
      <c r="I164" s="143">
        <v>1289.46</v>
      </c>
      <c r="J164" s="143">
        <v>1398.4</v>
      </c>
      <c r="K164" s="104">
        <v>301</v>
      </c>
      <c r="L164" s="143">
        <v>4309.0600000000004</v>
      </c>
      <c r="M164" s="104">
        <f>G164-L164</f>
        <v>41690.94</v>
      </c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</row>
    <row r="165" spans="1:669" x14ac:dyDescent="0.25">
      <c r="A165" s="47" t="s">
        <v>13</v>
      </c>
      <c r="B165" s="67">
        <v>1</v>
      </c>
      <c r="C165" s="67"/>
      <c r="D165" s="67"/>
      <c r="E165" s="47"/>
      <c r="F165" s="47"/>
      <c r="G165" s="105">
        <f>+SUM(G164)</f>
        <v>46000</v>
      </c>
      <c r="H165" s="105">
        <f t="shared" ref="H165:L165" si="33">+SUM(H164)</f>
        <v>1320.2</v>
      </c>
      <c r="I165" s="141">
        <f>+SUM(I164)</f>
        <v>1289.46</v>
      </c>
      <c r="J165" s="141">
        <f t="shared" si="33"/>
        <v>1398.4</v>
      </c>
      <c r="K165" s="105">
        <f>K164</f>
        <v>301</v>
      </c>
      <c r="L165" s="141">
        <f t="shared" si="33"/>
        <v>4309.0600000000004</v>
      </c>
      <c r="M165" s="105">
        <f>+SUM(M164)</f>
        <v>41690.94</v>
      </c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</row>
    <row r="166" spans="1:669" x14ac:dyDescent="0.25">
      <c r="G166" s="143"/>
      <c r="H166" s="104"/>
      <c r="I166" s="143"/>
      <c r="J166" s="143"/>
      <c r="K166" s="143"/>
      <c r="L166" s="143"/>
      <c r="M166" s="104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</row>
    <row r="167" spans="1:669" x14ac:dyDescent="0.25">
      <c r="A167" s="29" t="s">
        <v>156</v>
      </c>
      <c r="B167" s="13"/>
      <c r="C167" s="14"/>
      <c r="D167" s="14"/>
      <c r="E167" s="29"/>
      <c r="F167" s="29"/>
      <c r="G167" s="142"/>
      <c r="H167" s="121"/>
      <c r="I167" s="142"/>
      <c r="J167" s="142"/>
      <c r="K167" s="142"/>
      <c r="L167" s="142"/>
      <c r="M167" s="12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</row>
    <row r="168" spans="1:669" x14ac:dyDescent="0.25">
      <c r="A168" s="32" t="s">
        <v>193</v>
      </c>
      <c r="B168" s="74" t="s">
        <v>158</v>
      </c>
      <c r="C168" s="15" t="s">
        <v>67</v>
      </c>
      <c r="D168" s="15" t="s">
        <v>197</v>
      </c>
      <c r="E168" s="16">
        <v>44774</v>
      </c>
      <c r="F168" s="12" t="s">
        <v>99</v>
      </c>
      <c r="G168" s="138">
        <v>40000</v>
      </c>
      <c r="H168" s="138">
        <v>1148</v>
      </c>
      <c r="I168" s="138">
        <v>442.65</v>
      </c>
      <c r="J168" s="138">
        <v>1216</v>
      </c>
      <c r="K168" s="104">
        <v>125</v>
      </c>
      <c r="L168" s="138">
        <v>2931.65</v>
      </c>
      <c r="M168" s="138">
        <f>G168-L168</f>
        <v>37068.35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</row>
    <row r="169" spans="1:669" x14ac:dyDescent="0.25">
      <c r="A169" s="32" t="s">
        <v>157</v>
      </c>
      <c r="B169" s="4" t="s">
        <v>158</v>
      </c>
      <c r="C169" s="15" t="s">
        <v>67</v>
      </c>
      <c r="D169" s="15" t="s">
        <v>197</v>
      </c>
      <c r="E169" s="16">
        <v>44621</v>
      </c>
      <c r="F169" s="8" t="s">
        <v>99</v>
      </c>
      <c r="G169" s="138">
        <v>46000</v>
      </c>
      <c r="H169" s="138">
        <v>1320.2</v>
      </c>
      <c r="I169" s="143">
        <v>1289.46</v>
      </c>
      <c r="J169" s="138">
        <v>1398.4</v>
      </c>
      <c r="K169" s="104">
        <v>25</v>
      </c>
      <c r="L169" s="138">
        <v>4033.06</v>
      </c>
      <c r="M169" s="138">
        <f>G169-L169</f>
        <v>41966.94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</row>
    <row r="170" spans="1:669" x14ac:dyDescent="0.25">
      <c r="A170" s="47" t="s">
        <v>13</v>
      </c>
      <c r="B170" s="67">
        <v>2</v>
      </c>
      <c r="C170" s="53"/>
      <c r="D170" s="53"/>
      <c r="E170" s="47"/>
      <c r="F170" s="47"/>
      <c r="G170" s="141">
        <f>+G169+G168</f>
        <v>86000</v>
      </c>
      <c r="H170" s="105">
        <f>H169+H168</f>
        <v>2468.1999999999998</v>
      </c>
      <c r="I170" s="141">
        <f>+I169+I168</f>
        <v>1732.1100000000001</v>
      </c>
      <c r="J170" s="141">
        <f>SUM(J169:J169)+J168</f>
        <v>2614.4</v>
      </c>
      <c r="K170" s="141">
        <f>SUM(K168:K169)</f>
        <v>150</v>
      </c>
      <c r="L170" s="141">
        <f>+L169+L168</f>
        <v>6964.71</v>
      </c>
      <c r="M170" s="105">
        <f>M169+M168</f>
        <v>79035.290000000008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</row>
    <row r="171" spans="1:669" x14ac:dyDescent="0.25">
      <c r="A171" s="32"/>
      <c r="B171" s="12"/>
      <c r="C171" s="12"/>
      <c r="D171" s="12"/>
      <c r="E171" s="32"/>
      <c r="F171" s="32"/>
      <c r="G171" s="146"/>
      <c r="H171" s="147"/>
      <c r="I171" s="146"/>
      <c r="J171" s="146"/>
      <c r="K171" s="146"/>
      <c r="L171" s="146"/>
      <c r="M171" s="147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</row>
    <row r="172" spans="1:669" x14ac:dyDescent="0.25">
      <c r="A172" s="29" t="s">
        <v>210</v>
      </c>
      <c r="B172" s="13"/>
      <c r="C172" s="14"/>
      <c r="D172" s="14"/>
      <c r="E172" s="29"/>
      <c r="F172" s="29"/>
      <c r="G172" s="142"/>
      <c r="H172" s="121"/>
      <c r="I172" s="142"/>
      <c r="J172" s="142"/>
      <c r="K172" s="142"/>
      <c r="L172" s="142"/>
      <c r="M172" s="121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NB172" s="36"/>
      <c r="NC172" s="36"/>
      <c r="ND172" s="36"/>
      <c r="NE172" s="36"/>
      <c r="NF172" s="36"/>
      <c r="NG172" s="36"/>
      <c r="NH172" s="36"/>
      <c r="NI172" s="36"/>
      <c r="NJ172" s="36"/>
      <c r="NK172" s="36"/>
      <c r="NL172" s="36"/>
      <c r="NM172" s="36"/>
      <c r="NN172" s="36"/>
      <c r="NO172" s="36"/>
      <c r="NP172" s="36"/>
      <c r="NQ172" s="36"/>
      <c r="NR172" s="36"/>
      <c r="NS172" s="36"/>
      <c r="NT172" s="36"/>
      <c r="NU172" s="36"/>
      <c r="NV172" s="36"/>
      <c r="NW172" s="36"/>
      <c r="NX172" s="36"/>
      <c r="NY172" s="36"/>
      <c r="NZ172" s="36"/>
      <c r="OA172" s="36"/>
      <c r="OB172" s="36"/>
      <c r="OC172" s="36"/>
      <c r="OD172" s="36"/>
      <c r="OE172" s="36"/>
      <c r="OF172" s="36"/>
      <c r="OG172" s="36"/>
      <c r="OH172" s="36"/>
      <c r="OI172" s="36"/>
      <c r="OJ172" s="36"/>
      <c r="OK172" s="36"/>
      <c r="OL172" s="36"/>
      <c r="OM172" s="36"/>
      <c r="ON172" s="36"/>
      <c r="OO172" s="36"/>
      <c r="OP172" s="36"/>
      <c r="OQ172" s="36"/>
      <c r="OR172" s="36"/>
      <c r="OS172" s="36"/>
      <c r="OT172" s="36"/>
      <c r="OU172" s="36"/>
      <c r="OV172" s="36"/>
      <c r="OW172" s="36"/>
      <c r="OX172" s="36"/>
      <c r="OY172" s="36"/>
      <c r="OZ172" s="36"/>
      <c r="PA172" s="36"/>
      <c r="PB172" s="36"/>
      <c r="PC172" s="36"/>
      <c r="PD172" s="36"/>
      <c r="PE172" s="36"/>
      <c r="PF172" s="36"/>
      <c r="PG172" s="36"/>
      <c r="PH172" s="36"/>
      <c r="PI172" s="36"/>
      <c r="PJ172" s="36"/>
      <c r="PK172" s="36"/>
      <c r="PL172" s="36"/>
      <c r="PM172" s="36"/>
      <c r="PN172" s="36"/>
      <c r="PO172" s="36"/>
      <c r="PP172" s="36"/>
      <c r="PQ172" s="36"/>
      <c r="PR172" s="36"/>
      <c r="PS172" s="36"/>
      <c r="PT172" s="36"/>
      <c r="PU172" s="36"/>
      <c r="PV172" s="36"/>
      <c r="PW172" s="36"/>
      <c r="PX172" s="36"/>
      <c r="PY172" s="36"/>
      <c r="PZ172" s="36"/>
      <c r="QA172" s="36"/>
      <c r="QB172" s="36"/>
      <c r="QC172" s="36"/>
      <c r="QD172" s="36"/>
      <c r="QE172" s="36"/>
      <c r="QF172" s="36"/>
      <c r="QG172" s="36"/>
      <c r="QH172" s="36"/>
      <c r="QI172" s="36"/>
      <c r="QJ172" s="36"/>
      <c r="QK172" s="36"/>
      <c r="QL172" s="36"/>
      <c r="QM172" s="36"/>
      <c r="QN172" s="36"/>
      <c r="QO172" s="36"/>
      <c r="QP172" s="36"/>
      <c r="QQ172" s="36"/>
      <c r="QR172" s="36"/>
      <c r="QS172" s="36"/>
      <c r="QT172" s="36"/>
      <c r="QU172" s="36"/>
      <c r="QV172" s="36"/>
      <c r="QW172" s="36"/>
      <c r="QX172" s="36"/>
      <c r="QY172" s="36"/>
      <c r="QZ172" s="36"/>
      <c r="RA172" s="36"/>
      <c r="RB172" s="36"/>
      <c r="RC172" s="36"/>
      <c r="RD172" s="36"/>
      <c r="RE172" s="36"/>
      <c r="RF172" s="36"/>
      <c r="RG172" s="36"/>
      <c r="RH172" s="36"/>
      <c r="RI172" s="36"/>
      <c r="RJ172" s="36"/>
      <c r="RK172" s="36"/>
      <c r="RL172" s="36"/>
      <c r="RM172" s="36"/>
      <c r="RN172" s="36"/>
      <c r="RO172" s="36"/>
      <c r="RP172" s="36"/>
      <c r="RQ172" s="36"/>
      <c r="RR172" s="36"/>
      <c r="RS172" s="36"/>
      <c r="RT172" s="36"/>
      <c r="RU172" s="36"/>
      <c r="RV172" s="36"/>
      <c r="RW172" s="36"/>
      <c r="RX172" s="36"/>
      <c r="RY172" s="36"/>
      <c r="RZ172" s="36"/>
      <c r="SA172" s="36"/>
      <c r="SB172" s="36"/>
      <c r="SC172" s="36"/>
      <c r="SD172" s="36"/>
      <c r="SE172" s="36"/>
      <c r="SF172" s="36"/>
      <c r="SG172" s="36"/>
      <c r="SH172" s="36"/>
      <c r="SI172" s="36"/>
      <c r="SJ172" s="36"/>
      <c r="SK172" s="36"/>
      <c r="SL172" s="36"/>
      <c r="SM172" s="36"/>
      <c r="SN172" s="36"/>
      <c r="SO172" s="36"/>
      <c r="SP172" s="36"/>
      <c r="SQ172" s="36"/>
      <c r="SR172" s="36"/>
      <c r="SS172" s="36"/>
      <c r="ST172" s="36"/>
      <c r="SU172" s="36"/>
      <c r="SV172" s="36"/>
      <c r="SW172" s="36"/>
      <c r="SX172" s="36"/>
      <c r="SY172" s="36"/>
      <c r="SZ172" s="36"/>
      <c r="TA172" s="36"/>
      <c r="TB172" s="36"/>
      <c r="TC172" s="36"/>
      <c r="TD172" s="36"/>
      <c r="TE172" s="36"/>
      <c r="TF172" s="36"/>
      <c r="TG172" s="36"/>
      <c r="TH172" s="36"/>
      <c r="TI172" s="36"/>
      <c r="TJ172" s="36"/>
      <c r="TK172" s="36"/>
      <c r="TL172" s="36"/>
      <c r="TM172" s="36"/>
      <c r="TN172" s="36"/>
      <c r="TO172" s="36"/>
      <c r="TP172" s="36"/>
      <c r="TQ172" s="36"/>
      <c r="TR172" s="36"/>
      <c r="TS172" s="36"/>
      <c r="TT172" s="36"/>
      <c r="TU172" s="36"/>
      <c r="TV172" s="36"/>
      <c r="TW172" s="36"/>
      <c r="TX172" s="36"/>
      <c r="TY172" s="36"/>
      <c r="TZ172" s="36"/>
      <c r="UA172" s="36"/>
      <c r="UB172" s="36"/>
      <c r="UC172" s="36"/>
      <c r="UD172" s="36"/>
      <c r="UE172" s="36"/>
      <c r="UF172" s="36"/>
      <c r="UG172" s="36"/>
      <c r="UH172" s="36"/>
      <c r="UI172" s="36"/>
      <c r="UJ172" s="36"/>
      <c r="UK172" s="36"/>
      <c r="UL172" s="36"/>
      <c r="UM172" s="36"/>
      <c r="UN172" s="36"/>
      <c r="UO172" s="36"/>
      <c r="UP172" s="36"/>
      <c r="UQ172" s="36"/>
      <c r="UR172" s="36"/>
      <c r="US172" s="36"/>
      <c r="UT172" s="36"/>
      <c r="UU172" s="36"/>
      <c r="UV172" s="36"/>
      <c r="UW172" s="36"/>
      <c r="UX172" s="36"/>
      <c r="UY172" s="36"/>
      <c r="UZ172" s="36"/>
      <c r="VA172" s="36"/>
      <c r="VB172" s="36"/>
      <c r="VC172" s="36"/>
      <c r="VD172" s="36"/>
      <c r="VE172" s="36"/>
      <c r="VF172" s="36"/>
      <c r="VG172" s="36"/>
      <c r="VH172" s="36"/>
      <c r="VI172" s="36"/>
      <c r="VJ172" s="36"/>
      <c r="VK172" s="36"/>
      <c r="VL172" s="36"/>
      <c r="VM172" s="36"/>
      <c r="VN172" s="36"/>
      <c r="VO172" s="36"/>
      <c r="VP172" s="36"/>
      <c r="VQ172" s="36"/>
      <c r="VR172" s="36"/>
      <c r="VS172" s="36"/>
      <c r="VT172" s="36"/>
      <c r="VU172" s="36"/>
      <c r="VV172" s="36"/>
      <c r="VW172" s="36"/>
      <c r="VX172" s="36"/>
      <c r="VY172" s="36"/>
      <c r="VZ172" s="36"/>
      <c r="WA172" s="36"/>
      <c r="WB172" s="36"/>
      <c r="WC172" s="36"/>
      <c r="WD172" s="36"/>
      <c r="WE172" s="36"/>
      <c r="WF172" s="36"/>
      <c r="WG172" s="36"/>
      <c r="WH172" s="36"/>
      <c r="WI172" s="36"/>
      <c r="WJ172" s="36"/>
      <c r="WK172" s="36"/>
      <c r="WL172" s="36"/>
      <c r="WM172" s="36"/>
      <c r="WN172" s="36"/>
      <c r="WO172" s="36"/>
      <c r="WP172" s="36"/>
      <c r="WQ172" s="36"/>
      <c r="WR172" s="36"/>
      <c r="WS172" s="36"/>
      <c r="WT172" s="36"/>
      <c r="WU172" s="36"/>
      <c r="WV172" s="36"/>
      <c r="WW172" s="36"/>
      <c r="WX172" s="36"/>
      <c r="WY172" s="36"/>
      <c r="WZ172" s="36"/>
      <c r="XA172" s="36"/>
      <c r="XB172" s="36"/>
      <c r="XC172" s="36"/>
      <c r="XD172" s="36"/>
      <c r="XE172" s="36"/>
      <c r="XF172" s="36"/>
      <c r="XG172" s="36"/>
      <c r="XH172" s="36"/>
      <c r="XI172" s="36"/>
      <c r="XJ172" s="36"/>
      <c r="XK172" s="36"/>
      <c r="XL172" s="36"/>
      <c r="XM172" s="36"/>
      <c r="XN172" s="36"/>
      <c r="XO172" s="36"/>
      <c r="XP172" s="36"/>
      <c r="XQ172" s="36"/>
      <c r="XR172" s="36"/>
      <c r="XS172" s="36"/>
      <c r="XT172" s="36"/>
      <c r="XU172" s="36"/>
      <c r="XV172" s="36"/>
      <c r="XW172" s="36"/>
      <c r="XX172" s="36"/>
      <c r="XY172" s="36"/>
      <c r="XZ172" s="36"/>
      <c r="YA172" s="36"/>
      <c r="YB172" s="36"/>
      <c r="YC172" s="36"/>
      <c r="YD172" s="36"/>
      <c r="YE172" s="36"/>
      <c r="YF172" s="36"/>
      <c r="YG172" s="36"/>
      <c r="YH172" s="36"/>
      <c r="YI172" s="36"/>
      <c r="YJ172" s="36"/>
      <c r="YK172" s="36"/>
      <c r="YL172" s="36"/>
      <c r="YM172" s="36"/>
      <c r="YN172" s="36"/>
      <c r="YO172" s="36"/>
      <c r="YP172" s="36"/>
      <c r="YQ172" s="36"/>
      <c r="YR172" s="36"/>
      <c r="YS172" s="36"/>
    </row>
    <row r="173" spans="1:669" s="32" customFormat="1" x14ac:dyDescent="0.25">
      <c r="A173" s="32" t="s">
        <v>108</v>
      </c>
      <c r="B173" s="4" t="s">
        <v>15</v>
      </c>
      <c r="C173" s="15" t="s">
        <v>66</v>
      </c>
      <c r="D173" s="15" t="s">
        <v>197</v>
      </c>
      <c r="E173" s="16">
        <v>44197</v>
      </c>
      <c r="F173" s="8" t="s">
        <v>99</v>
      </c>
      <c r="G173" s="146">
        <v>57000</v>
      </c>
      <c r="H173" s="147">
        <v>1635.9</v>
      </c>
      <c r="I173" s="138">
        <v>2922.14</v>
      </c>
      <c r="J173" s="138">
        <v>1732.8</v>
      </c>
      <c r="K173" s="138">
        <v>8626.74</v>
      </c>
      <c r="L173" s="138">
        <v>14917.58</v>
      </c>
      <c r="M173" s="31">
        <f>G173-L173</f>
        <v>42082.42</v>
      </c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</row>
    <row r="174" spans="1:669" x14ac:dyDescent="0.25">
      <c r="A174" s="32" t="s">
        <v>75</v>
      </c>
      <c r="B174" s="4" t="s">
        <v>78</v>
      </c>
      <c r="C174" s="15" t="s">
        <v>67</v>
      </c>
      <c r="D174" s="15" t="s">
        <v>197</v>
      </c>
      <c r="E174" s="16">
        <v>44287</v>
      </c>
      <c r="F174" s="8" t="s">
        <v>99</v>
      </c>
      <c r="G174" s="146">
        <v>86000</v>
      </c>
      <c r="H174" s="147">
        <v>2468.1999999999998</v>
      </c>
      <c r="I174" s="31">
        <v>3778.93</v>
      </c>
      <c r="J174" s="138">
        <v>2614.4</v>
      </c>
      <c r="K174" s="138">
        <v>1315</v>
      </c>
      <c r="L174" s="138">
        <v>10176.530000000001</v>
      </c>
      <c r="M174" s="31">
        <f>G174-L174</f>
        <v>75823.47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</row>
    <row r="175" spans="1:669" x14ac:dyDescent="0.25">
      <c r="A175" s="32" t="s">
        <v>170</v>
      </c>
      <c r="B175" s="4" t="s">
        <v>180</v>
      </c>
      <c r="C175" s="15" t="s">
        <v>67</v>
      </c>
      <c r="D175" s="15" t="s">
        <v>197</v>
      </c>
      <c r="E175" s="16">
        <v>44682</v>
      </c>
      <c r="F175" s="8" t="s">
        <v>99</v>
      </c>
      <c r="G175" s="146">
        <v>76000</v>
      </c>
      <c r="H175" s="147">
        <v>2181.1999999999998</v>
      </c>
      <c r="I175" s="138">
        <v>6497.56</v>
      </c>
      <c r="J175" s="138">
        <v>2310.4</v>
      </c>
      <c r="K175" s="138">
        <v>25</v>
      </c>
      <c r="L175" s="138">
        <v>11014.16</v>
      </c>
      <c r="M175" s="31">
        <f>G175-L175</f>
        <v>64985.84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</row>
    <row r="176" spans="1:669" s="32" customFormat="1" ht="13.5" customHeight="1" x14ac:dyDescent="0.25">
      <c r="A176" s="47" t="s">
        <v>13</v>
      </c>
      <c r="B176" s="67">
        <v>3</v>
      </c>
      <c r="C176" s="53"/>
      <c r="D176" s="53"/>
      <c r="E176" s="47"/>
      <c r="F176" s="47"/>
      <c r="G176" s="141">
        <f t="shared" ref="G176:M176" si="34">SUM(G174:G175)+G173</f>
        <v>219000</v>
      </c>
      <c r="H176" s="105">
        <f t="shared" si="34"/>
        <v>6285.2999999999993</v>
      </c>
      <c r="I176" s="141">
        <f>SUM(I174:I175)+I173</f>
        <v>13198.63</v>
      </c>
      <c r="J176" s="141">
        <f t="shared" si="34"/>
        <v>6657.6</v>
      </c>
      <c r="K176" s="141">
        <f>SUM(K173:K175)</f>
        <v>9966.74</v>
      </c>
      <c r="L176" s="141">
        <f t="shared" si="34"/>
        <v>36108.270000000004</v>
      </c>
      <c r="M176" s="105">
        <f t="shared" si="34"/>
        <v>182891.72999999998</v>
      </c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</row>
    <row r="177" spans="1:668" ht="13.5" customHeight="1" x14ac:dyDescent="0.25">
      <c r="A177" s="28"/>
      <c r="B177" s="11"/>
      <c r="C177" s="9"/>
      <c r="D177" s="9"/>
      <c r="E177" s="28"/>
      <c r="F177" s="28"/>
      <c r="G177" s="115"/>
      <c r="H177" s="114"/>
      <c r="I177" s="115"/>
      <c r="J177" s="115"/>
      <c r="K177" s="115"/>
      <c r="L177" s="115"/>
      <c r="M177" s="114"/>
    </row>
    <row r="178" spans="1:668" x14ac:dyDescent="0.25">
      <c r="A178" s="27" t="s">
        <v>172</v>
      </c>
      <c r="B178" s="2"/>
      <c r="C178" s="5"/>
      <c r="D178" s="5"/>
      <c r="E178" s="8"/>
      <c r="F178" s="8"/>
      <c r="G178" s="143"/>
      <c r="H178" s="104"/>
      <c r="I178" s="143"/>
      <c r="J178" s="143"/>
      <c r="K178" s="143"/>
      <c r="L178" s="143"/>
      <c r="M178" s="104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</row>
    <row r="179" spans="1:668" s="32" customFormat="1" x14ac:dyDescent="0.25">
      <c r="A179" s="25" t="s">
        <v>173</v>
      </c>
      <c r="B179" s="25" t="s">
        <v>15</v>
      </c>
      <c r="C179" s="15" t="s">
        <v>67</v>
      </c>
      <c r="D179" s="15" t="s">
        <v>197</v>
      </c>
      <c r="E179" s="77">
        <v>44682</v>
      </c>
      <c r="F179" s="8" t="s">
        <v>99</v>
      </c>
      <c r="G179" s="138">
        <v>60000</v>
      </c>
      <c r="H179" s="104">
        <v>1722</v>
      </c>
      <c r="I179" s="143">
        <v>3486.68</v>
      </c>
      <c r="J179" s="143">
        <v>1824</v>
      </c>
      <c r="K179" s="143">
        <v>25</v>
      </c>
      <c r="L179" s="143">
        <v>7057.68</v>
      </c>
      <c r="M179" s="104">
        <f>G179-L179</f>
        <v>52942.32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</row>
    <row r="180" spans="1:668" s="32" customFormat="1" x14ac:dyDescent="0.25">
      <c r="A180" s="32" t="s">
        <v>174</v>
      </c>
      <c r="B180" s="74" t="s">
        <v>221</v>
      </c>
      <c r="C180" s="15" t="s">
        <v>66</v>
      </c>
      <c r="D180" s="15" t="s">
        <v>197</v>
      </c>
      <c r="E180" s="77">
        <v>44197</v>
      </c>
      <c r="F180" s="80" t="s">
        <v>99</v>
      </c>
      <c r="G180" s="138">
        <v>65000</v>
      </c>
      <c r="H180" s="147">
        <v>1865.5</v>
      </c>
      <c r="I180" s="146">
        <v>4427.58</v>
      </c>
      <c r="J180" s="146">
        <v>1976</v>
      </c>
      <c r="K180" s="146">
        <v>25</v>
      </c>
      <c r="L180" s="146">
        <v>8294.08</v>
      </c>
      <c r="M180" s="104">
        <f>G180-L180</f>
        <v>56705.919999999998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2" customFormat="1" ht="13.5" customHeight="1" x14ac:dyDescent="0.25">
      <c r="A181" s="32" t="s">
        <v>175</v>
      </c>
      <c r="B181" s="74" t="s">
        <v>158</v>
      </c>
      <c r="C181" s="15" t="s">
        <v>67</v>
      </c>
      <c r="D181" s="15" t="s">
        <v>197</v>
      </c>
      <c r="E181" s="77">
        <v>44652</v>
      </c>
      <c r="F181" s="80" t="s">
        <v>99</v>
      </c>
      <c r="G181" s="138">
        <v>65000</v>
      </c>
      <c r="H181" s="147">
        <v>1865.5</v>
      </c>
      <c r="I181" s="146">
        <v>4427.58</v>
      </c>
      <c r="J181" s="146">
        <v>1976</v>
      </c>
      <c r="K181" s="146">
        <v>25</v>
      </c>
      <c r="L181" s="146">
        <v>8294.08</v>
      </c>
      <c r="M181" s="104">
        <f t="shared" ref="M181:M182" si="35">G181-L181</f>
        <v>56705.919999999998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32" customFormat="1" ht="13.5" customHeight="1" x14ac:dyDescent="0.25">
      <c r="A182" s="32" t="s">
        <v>184</v>
      </c>
      <c r="B182" s="74" t="s">
        <v>15</v>
      </c>
      <c r="C182" s="15" t="s">
        <v>67</v>
      </c>
      <c r="D182" s="15" t="s">
        <v>197</v>
      </c>
      <c r="E182" s="77">
        <v>44682</v>
      </c>
      <c r="F182" s="80" t="s">
        <v>99</v>
      </c>
      <c r="G182" s="138">
        <v>60000</v>
      </c>
      <c r="H182" s="147">
        <v>1722</v>
      </c>
      <c r="I182" s="146">
        <v>3486.68</v>
      </c>
      <c r="J182" s="146">
        <v>1824</v>
      </c>
      <c r="K182" s="146">
        <v>25</v>
      </c>
      <c r="L182" s="146">
        <v>7057.68</v>
      </c>
      <c r="M182" s="104">
        <f t="shared" si="35"/>
        <v>52942.32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8" s="12" customFormat="1" ht="15.75" x14ac:dyDescent="0.25">
      <c r="A183" s="47" t="s">
        <v>13</v>
      </c>
      <c r="B183" s="67">
        <v>4</v>
      </c>
      <c r="C183" s="53"/>
      <c r="D183" s="53"/>
      <c r="E183" s="47"/>
      <c r="F183" s="47"/>
      <c r="G183" s="141">
        <f>G179+G180+G181+G182</f>
        <v>250000</v>
      </c>
      <c r="H183" s="105">
        <f>SUM(H180:H180)+H181+H179+H182</f>
        <v>7175</v>
      </c>
      <c r="I183" s="141">
        <f>SUM(I180:I180)+I179+I181+I182</f>
        <v>15828.52</v>
      </c>
      <c r="J183" s="141">
        <f>SUM(J180:J180)+J181+J179+J182</f>
        <v>7600</v>
      </c>
      <c r="K183" s="141">
        <f>SUM(K179:K182)</f>
        <v>100</v>
      </c>
      <c r="L183" s="141">
        <f>SUM(L180:L180)+L179+L181+L182</f>
        <v>30703.52</v>
      </c>
      <c r="M183" s="141">
        <f>SUM(M180:M180)+M179+M181+M182</f>
        <v>219296.47999999998</v>
      </c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 s="32"/>
      <c r="NC183" s="32"/>
      <c r="ND183" s="32"/>
      <c r="NE183" s="32"/>
      <c r="NF183" s="32"/>
      <c r="NG183" s="32"/>
      <c r="NH183" s="32"/>
      <c r="NI183" s="32"/>
      <c r="NJ183" s="32"/>
      <c r="NK183" s="32"/>
      <c r="NL183" s="32"/>
      <c r="NM183" s="32"/>
      <c r="NN183" s="32"/>
      <c r="NO183" s="32"/>
      <c r="NP183" s="32"/>
      <c r="NQ183" s="32"/>
      <c r="NR183" s="32"/>
      <c r="NS183" s="32"/>
      <c r="NT183" s="32"/>
      <c r="NU183" s="32"/>
      <c r="NV183" s="32"/>
      <c r="NW183" s="32"/>
      <c r="NX183" s="32"/>
      <c r="NY183" s="32"/>
      <c r="NZ183" s="32"/>
      <c r="OA183" s="32"/>
      <c r="OB183" s="32"/>
      <c r="OC183" s="32"/>
      <c r="OD183" s="32"/>
      <c r="OE183" s="32"/>
      <c r="OF183" s="32"/>
      <c r="OG183" s="32"/>
      <c r="OH183" s="32"/>
      <c r="OI183" s="32"/>
      <c r="OJ183" s="32"/>
      <c r="OK183" s="32"/>
      <c r="OL183" s="32"/>
      <c r="OM183" s="32"/>
      <c r="ON183" s="32"/>
      <c r="OO183" s="32"/>
      <c r="OP183" s="32"/>
      <c r="OQ183" s="32"/>
      <c r="OR183" s="32"/>
      <c r="OS183" s="32"/>
      <c r="OT183" s="32"/>
      <c r="OU183" s="32"/>
      <c r="OV183" s="32"/>
      <c r="OW183" s="32"/>
      <c r="OX183" s="32"/>
      <c r="OY183" s="32"/>
      <c r="OZ183" s="32"/>
      <c r="PA183" s="32"/>
      <c r="PB183" s="32"/>
      <c r="PC183" s="32"/>
      <c r="PD183" s="32"/>
      <c r="PE183" s="32"/>
      <c r="PF183" s="32"/>
      <c r="PG183" s="32"/>
      <c r="PH183" s="32"/>
      <c r="PI183" s="32"/>
      <c r="PJ183" s="32"/>
      <c r="PK183" s="32"/>
      <c r="PL183" s="32"/>
      <c r="PM183" s="32"/>
      <c r="PN183" s="32"/>
      <c r="PO183" s="32"/>
      <c r="PP183" s="32"/>
      <c r="PQ183" s="32"/>
      <c r="PR183" s="32"/>
      <c r="PS183" s="32"/>
      <c r="PT183" s="32"/>
      <c r="PU183" s="32"/>
      <c r="PV183" s="32"/>
      <c r="PW183" s="32"/>
      <c r="PX183" s="32"/>
      <c r="PY183" s="32"/>
      <c r="PZ183" s="32"/>
      <c r="QA183" s="32"/>
      <c r="QB183" s="32"/>
      <c r="QC183" s="32"/>
      <c r="QD183" s="32"/>
      <c r="QE183" s="32"/>
      <c r="QF183" s="32"/>
      <c r="QG183" s="32"/>
      <c r="QH183" s="32"/>
      <c r="QI183" s="32"/>
      <c r="QJ183" s="32"/>
      <c r="QK183" s="32"/>
      <c r="QL183" s="32"/>
      <c r="QM183" s="32"/>
      <c r="QN183" s="32"/>
      <c r="QO183" s="32"/>
      <c r="QP183" s="32"/>
      <c r="QQ183" s="32"/>
      <c r="QR183" s="32"/>
      <c r="QS183" s="32"/>
      <c r="QT183" s="32"/>
      <c r="QU183" s="32"/>
      <c r="QV183" s="32"/>
      <c r="QW183" s="32"/>
      <c r="QX183" s="32"/>
      <c r="QY183" s="32"/>
      <c r="QZ183" s="32"/>
      <c r="RA183" s="32"/>
      <c r="RB183" s="32"/>
      <c r="RC183" s="32"/>
      <c r="RD183" s="32"/>
      <c r="RE183" s="32"/>
      <c r="RF183" s="32"/>
      <c r="RG183" s="32"/>
      <c r="RH183" s="32"/>
      <c r="RI183" s="32"/>
      <c r="RJ183" s="32"/>
      <c r="RK183" s="32"/>
      <c r="RL183" s="32"/>
      <c r="RM183" s="32"/>
      <c r="RN183" s="32"/>
      <c r="RO183" s="32"/>
      <c r="RP183" s="32"/>
      <c r="RQ183" s="32"/>
      <c r="RR183" s="32"/>
      <c r="RS183" s="32"/>
      <c r="RT183" s="32"/>
      <c r="RU183" s="32"/>
      <c r="RV183" s="32"/>
      <c r="RW183" s="32"/>
      <c r="RX183" s="32"/>
      <c r="RY183" s="32"/>
      <c r="RZ183" s="32"/>
      <c r="SA183" s="32"/>
      <c r="SB183" s="32"/>
      <c r="SC183" s="32"/>
      <c r="SD183" s="32"/>
      <c r="SE183" s="32"/>
      <c r="SF183" s="32"/>
      <c r="SG183" s="32"/>
      <c r="SH183" s="32"/>
      <c r="SI183" s="32"/>
      <c r="SJ183" s="32"/>
      <c r="SK183" s="32"/>
      <c r="SL183" s="32"/>
      <c r="SM183" s="32"/>
      <c r="SN183" s="32"/>
      <c r="SO183" s="32"/>
      <c r="SP183" s="32"/>
      <c r="SQ183" s="32"/>
      <c r="SR183" s="32"/>
      <c r="SS183" s="32"/>
      <c r="ST183" s="32"/>
      <c r="SU183" s="32"/>
      <c r="SV183" s="32"/>
      <c r="SW183" s="32"/>
      <c r="SX183" s="32"/>
      <c r="SY183" s="32"/>
      <c r="SZ183" s="32"/>
      <c r="TA183" s="32"/>
      <c r="TB183" s="32"/>
      <c r="TC183" s="32"/>
      <c r="TD183" s="32"/>
      <c r="TE183" s="32"/>
      <c r="TF183" s="32"/>
      <c r="TG183" s="32"/>
      <c r="TH183" s="32"/>
      <c r="TI183" s="32"/>
      <c r="TJ183" s="32"/>
      <c r="TK183" s="32"/>
      <c r="TL183" s="32"/>
      <c r="TM183" s="32"/>
      <c r="TN183" s="32"/>
      <c r="TO183" s="32"/>
      <c r="TP183" s="32"/>
      <c r="TQ183" s="32"/>
      <c r="TR183" s="32"/>
      <c r="TS183" s="32"/>
      <c r="TT183" s="32"/>
      <c r="TU183" s="32"/>
      <c r="TV183" s="32"/>
      <c r="TW183" s="32"/>
      <c r="TX183" s="32"/>
      <c r="TY183" s="32"/>
      <c r="TZ183" s="32"/>
      <c r="UA183" s="32"/>
      <c r="UB183" s="32"/>
      <c r="UC183" s="32"/>
      <c r="UD183" s="32"/>
      <c r="UE183" s="32"/>
      <c r="UF183" s="32"/>
      <c r="UG183" s="32"/>
      <c r="UH183" s="32"/>
      <c r="UI183" s="32"/>
      <c r="UJ183" s="32"/>
      <c r="UK183" s="32"/>
      <c r="UL183" s="32"/>
      <c r="UM183" s="32"/>
      <c r="UN183" s="32"/>
      <c r="UO183" s="32"/>
      <c r="UP183" s="32"/>
      <c r="UQ183" s="32"/>
      <c r="UR183" s="32"/>
      <c r="US183" s="32"/>
      <c r="UT183" s="32"/>
      <c r="UU183" s="32"/>
      <c r="UV183" s="32"/>
      <c r="UW183" s="32"/>
      <c r="UX183" s="32"/>
      <c r="UY183" s="32"/>
      <c r="UZ183" s="32"/>
      <c r="VA183" s="32"/>
      <c r="VB183" s="32"/>
      <c r="VC183" s="32"/>
      <c r="VD183" s="32"/>
      <c r="VE183" s="32"/>
      <c r="VF183" s="32"/>
      <c r="VG183" s="32"/>
      <c r="VH183" s="32"/>
      <c r="VI183" s="32"/>
      <c r="VJ183" s="32"/>
      <c r="VK183" s="32"/>
      <c r="VL183" s="32"/>
      <c r="VM183" s="32"/>
      <c r="VN183" s="32"/>
      <c r="VO183" s="32"/>
      <c r="VP183" s="32"/>
      <c r="VQ183" s="32"/>
      <c r="VR183" s="32"/>
      <c r="VS183" s="32"/>
      <c r="VT183" s="32"/>
      <c r="VU183" s="32"/>
      <c r="VV183" s="32"/>
      <c r="VW183" s="32"/>
      <c r="VX183" s="32"/>
      <c r="VY183" s="32"/>
      <c r="VZ183" s="32"/>
      <c r="WA183" s="32"/>
      <c r="WB183" s="32"/>
      <c r="WC183" s="32"/>
      <c r="WD183" s="32"/>
      <c r="WE183" s="32"/>
      <c r="WF183" s="32"/>
      <c r="WG183" s="32"/>
      <c r="WH183" s="32"/>
      <c r="WI183" s="32"/>
      <c r="WJ183" s="32"/>
      <c r="WK183" s="32"/>
      <c r="WL183" s="32"/>
      <c r="WM183" s="32"/>
      <c r="WN183" s="32"/>
      <c r="WO183" s="32"/>
      <c r="WP183" s="32"/>
      <c r="WQ183" s="32"/>
      <c r="WR183" s="32"/>
      <c r="WS183" s="32"/>
      <c r="WT183" s="32"/>
      <c r="WU183" s="32"/>
      <c r="WV183" s="32"/>
      <c r="WW183" s="32"/>
      <c r="WX183" s="32"/>
      <c r="WY183" s="32"/>
      <c r="WZ183" s="32"/>
      <c r="XA183" s="32"/>
      <c r="XB183" s="32"/>
      <c r="XC183" s="32"/>
      <c r="XD183" s="32"/>
      <c r="XE183" s="32"/>
      <c r="XF183" s="32"/>
      <c r="XG183" s="32"/>
      <c r="XH183" s="32"/>
      <c r="XI183" s="32"/>
      <c r="XJ183" s="32"/>
      <c r="XK183" s="32"/>
      <c r="XL183" s="32"/>
      <c r="XM183" s="32"/>
      <c r="XN183" s="32"/>
      <c r="XO183" s="32"/>
      <c r="XP183" s="32"/>
      <c r="XQ183" s="32"/>
      <c r="XR183" s="32"/>
      <c r="XS183" s="32"/>
      <c r="XT183" s="32"/>
      <c r="XU183" s="32"/>
      <c r="XV183" s="32"/>
      <c r="XW183" s="32"/>
      <c r="XX183" s="32"/>
      <c r="XY183" s="32"/>
      <c r="XZ183" s="32"/>
      <c r="YA183" s="32"/>
      <c r="YB183" s="32"/>
      <c r="YC183" s="32"/>
      <c r="YD183" s="32"/>
      <c r="YE183" s="32"/>
      <c r="YF183" s="32"/>
      <c r="YG183" s="32"/>
      <c r="YH183" s="32"/>
      <c r="YI183" s="32"/>
      <c r="YJ183" s="32"/>
      <c r="YK183" s="32"/>
      <c r="YL183" s="32"/>
      <c r="YM183" s="32"/>
      <c r="YN183" s="32"/>
      <c r="YO183" s="32"/>
      <c r="YP183" s="32"/>
      <c r="YQ183" s="32"/>
      <c r="YR183" s="32"/>
    </row>
    <row r="184" spans="1:668" s="32" customFormat="1" ht="13.5" customHeight="1" x14ac:dyDescent="0.25">
      <c r="B184" s="3"/>
      <c r="C184" s="3"/>
      <c r="D184" s="3"/>
      <c r="E184"/>
      <c r="F184"/>
      <c r="G184" s="143"/>
      <c r="H184" s="104"/>
      <c r="I184" s="143"/>
      <c r="J184" s="143"/>
      <c r="K184" s="143"/>
      <c r="L184" s="143"/>
      <c r="M184" s="10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</row>
    <row r="185" spans="1:668" s="32" customFormat="1" ht="13.5" customHeight="1" x14ac:dyDescent="0.25">
      <c r="A185" s="27" t="s">
        <v>60</v>
      </c>
      <c r="B185" s="3"/>
      <c r="C185" s="31"/>
      <c r="D185" s="31"/>
      <c r="E185"/>
      <c r="F185"/>
      <c r="G185" s="143"/>
      <c r="H185" s="104"/>
      <c r="I185" s="143"/>
      <c r="J185" s="143"/>
      <c r="K185" s="143"/>
      <c r="L185" s="143"/>
      <c r="M185" s="104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8" s="47" customFormat="1" x14ac:dyDescent="0.25">
      <c r="A186" s="4" t="s">
        <v>45</v>
      </c>
      <c r="B186" s="4" t="s">
        <v>115</v>
      </c>
      <c r="C186" s="5" t="s">
        <v>67</v>
      </c>
      <c r="D186" s="5" t="s">
        <v>197</v>
      </c>
      <c r="E186" s="8">
        <v>44197</v>
      </c>
      <c r="F186" s="8" t="s">
        <v>99</v>
      </c>
      <c r="G186" s="138">
        <v>86000</v>
      </c>
      <c r="H186" s="138">
        <v>2468.1999999999998</v>
      </c>
      <c r="I186" s="31">
        <v>8812.2199999999993</v>
      </c>
      <c r="J186" s="138">
        <v>2614.4</v>
      </c>
      <c r="K186" s="138">
        <v>25</v>
      </c>
      <c r="L186" s="138">
        <v>13919.82</v>
      </c>
      <c r="M186" s="104">
        <f>G186-L186</f>
        <v>72080.179999999993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  <c r="IX186" s="28"/>
      <c r="IY186" s="28"/>
      <c r="IZ186" s="28"/>
      <c r="JA186" s="28"/>
      <c r="JB186" s="28"/>
      <c r="JC186" s="28"/>
      <c r="JD186" s="28"/>
      <c r="JE186" s="28"/>
      <c r="JF186" s="28"/>
      <c r="JG186" s="28"/>
      <c r="JH186" s="28"/>
      <c r="JI186" s="28"/>
      <c r="JJ186" s="28"/>
      <c r="JK186" s="28"/>
      <c r="JL186" s="28"/>
      <c r="JM186" s="28"/>
      <c r="JN186" s="28"/>
      <c r="JO186" s="28"/>
      <c r="JP186" s="28"/>
      <c r="JQ186" s="28"/>
      <c r="JR186" s="28"/>
      <c r="JS186" s="28"/>
      <c r="JT186" s="28"/>
      <c r="JU186" s="28"/>
      <c r="JV186" s="28"/>
      <c r="JW186" s="28"/>
      <c r="JX186" s="28"/>
      <c r="JY186" s="28"/>
      <c r="JZ186" s="28"/>
      <c r="KA186" s="28"/>
      <c r="KB186" s="28"/>
      <c r="KC186" s="28"/>
      <c r="KD186" s="28"/>
      <c r="KE186" s="28"/>
      <c r="KF186" s="28"/>
      <c r="KG186" s="28"/>
      <c r="KH186" s="28"/>
      <c r="KI186" s="28"/>
      <c r="KJ186" s="28"/>
      <c r="KK186" s="28"/>
      <c r="KL186" s="28"/>
      <c r="KM186" s="28"/>
      <c r="KN186" s="28"/>
      <c r="KO186" s="28"/>
      <c r="KP186" s="28"/>
      <c r="KQ186" s="28"/>
      <c r="KR186" s="28"/>
      <c r="KS186" s="28"/>
      <c r="KT186" s="28"/>
      <c r="KU186" s="28"/>
      <c r="KV186" s="28"/>
      <c r="KW186" s="28"/>
      <c r="KX186" s="28"/>
      <c r="KY186" s="28"/>
      <c r="KZ186" s="28"/>
      <c r="LA186" s="28"/>
      <c r="LB186" s="28"/>
      <c r="LC186" s="28"/>
      <c r="LD186" s="28"/>
      <c r="LE186" s="28"/>
      <c r="LF186" s="28"/>
      <c r="LG186" s="28"/>
      <c r="LH186" s="28"/>
      <c r="LI186" s="28"/>
      <c r="LJ186" s="28"/>
      <c r="LK186" s="28"/>
      <c r="LL186" s="28"/>
      <c r="LM186" s="28"/>
      <c r="LN186" s="28"/>
      <c r="LO186" s="28"/>
      <c r="LP186" s="28"/>
      <c r="LQ186" s="28"/>
      <c r="LR186" s="28"/>
      <c r="LS186" s="28"/>
      <c r="LT186" s="28"/>
      <c r="LU186" s="28"/>
      <c r="LV186" s="28"/>
      <c r="LW186" s="28"/>
      <c r="LX186" s="28"/>
      <c r="LY186" s="28"/>
      <c r="LZ186" s="28"/>
      <c r="MA186" s="28"/>
      <c r="MB186" s="28"/>
      <c r="MC186" s="28"/>
      <c r="MD186" s="28"/>
      <c r="ME186" s="28"/>
      <c r="MF186" s="28"/>
      <c r="MG186" s="28"/>
      <c r="MH186" s="28"/>
      <c r="MI186" s="28"/>
      <c r="MJ186" s="28"/>
      <c r="MK186" s="28"/>
      <c r="ML186" s="28"/>
      <c r="MM186" s="28"/>
      <c r="MN186" s="28"/>
      <c r="MO186" s="28"/>
      <c r="MP186" s="28"/>
      <c r="MQ186" s="28"/>
      <c r="MR186" s="28"/>
      <c r="MS186" s="28"/>
      <c r="MT186" s="28"/>
      <c r="MU186" s="28"/>
      <c r="MV186" s="28"/>
      <c r="MW186" s="28"/>
      <c r="MX186" s="28"/>
      <c r="MY186" s="28"/>
      <c r="MZ186" s="28"/>
      <c r="NA186" s="28"/>
    </row>
    <row r="187" spans="1:668" s="29" customFormat="1" x14ac:dyDescent="0.25">
      <c r="A187" s="4" t="s">
        <v>47</v>
      </c>
      <c r="B187" s="4" t="s">
        <v>15</v>
      </c>
      <c r="C187" s="5" t="s">
        <v>66</v>
      </c>
      <c r="D187" s="5" t="s">
        <v>197</v>
      </c>
      <c r="E187" s="8">
        <v>44197</v>
      </c>
      <c r="F187" s="8" t="s">
        <v>99</v>
      </c>
      <c r="G187" s="138">
        <v>57000</v>
      </c>
      <c r="H187" s="138">
        <v>1635.9</v>
      </c>
      <c r="I187" s="31">
        <v>2922.14</v>
      </c>
      <c r="J187" s="138">
        <v>1732.8</v>
      </c>
      <c r="K187" s="138">
        <v>125</v>
      </c>
      <c r="L187" s="138">
        <v>6415.84</v>
      </c>
      <c r="M187" s="104">
        <f t="shared" ref="M187:M194" si="36">G187-L187</f>
        <v>50584.160000000003</v>
      </c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28"/>
      <c r="KF187" s="28"/>
      <c r="KG187" s="28"/>
      <c r="KH187" s="28"/>
      <c r="KI187" s="28"/>
      <c r="KJ187" s="28"/>
      <c r="KK187" s="28"/>
      <c r="KL187" s="28"/>
      <c r="KM187" s="28"/>
      <c r="KN187" s="28"/>
      <c r="KO187" s="28"/>
      <c r="KP187" s="28"/>
      <c r="KQ187" s="28"/>
      <c r="KR187" s="28"/>
      <c r="KS187" s="28"/>
      <c r="KT187" s="28"/>
      <c r="KU187" s="28"/>
      <c r="KV187" s="28"/>
      <c r="KW187" s="28"/>
      <c r="KX187" s="28"/>
      <c r="KY187" s="28"/>
      <c r="KZ187" s="28"/>
      <c r="LA187" s="28"/>
      <c r="LB187" s="28"/>
      <c r="LC187" s="28"/>
      <c r="LD187" s="28"/>
      <c r="LE187" s="28"/>
      <c r="LF187" s="28"/>
      <c r="LG187" s="28"/>
      <c r="LH187" s="28"/>
      <c r="LI187" s="28"/>
      <c r="LJ187" s="28"/>
      <c r="LK187" s="28"/>
      <c r="LL187" s="28"/>
      <c r="LM187" s="28"/>
      <c r="LN187" s="28"/>
      <c r="LO187" s="28"/>
      <c r="LP187" s="28"/>
      <c r="LQ187" s="28"/>
      <c r="LR187" s="28"/>
      <c r="LS187" s="28"/>
      <c r="LT187" s="28"/>
      <c r="LU187" s="28"/>
      <c r="LV187" s="28"/>
      <c r="LW187" s="28"/>
      <c r="LX187" s="28"/>
      <c r="LY187" s="28"/>
      <c r="LZ187" s="28"/>
      <c r="MA187" s="28"/>
      <c r="MB187" s="28"/>
      <c r="MC187" s="28"/>
      <c r="MD187" s="28"/>
      <c r="ME187" s="28"/>
      <c r="MF187" s="28"/>
      <c r="MG187" s="28"/>
      <c r="MH187" s="28"/>
      <c r="MI187" s="28"/>
      <c r="MJ187" s="28"/>
      <c r="MK187" s="28"/>
      <c r="ML187" s="28"/>
      <c r="MM187" s="28"/>
      <c r="MN187" s="28"/>
      <c r="MO187" s="28"/>
      <c r="MP187" s="28"/>
      <c r="MQ187" s="28"/>
      <c r="MR187" s="28"/>
      <c r="MS187" s="28"/>
      <c r="MT187" s="28"/>
      <c r="MU187" s="28"/>
      <c r="MV187" s="28"/>
      <c r="MW187" s="28"/>
      <c r="MX187" s="28"/>
      <c r="MY187" s="28"/>
      <c r="MZ187" s="28"/>
      <c r="NA187" s="28"/>
    </row>
    <row r="188" spans="1:668" s="29" customFormat="1" x14ac:dyDescent="0.25">
      <c r="A188" s="4" t="s">
        <v>43</v>
      </c>
      <c r="B188" s="4" t="s">
        <v>15</v>
      </c>
      <c r="C188" s="5" t="s">
        <v>66</v>
      </c>
      <c r="D188" s="5" t="s">
        <v>197</v>
      </c>
      <c r="E188" s="8">
        <v>44197</v>
      </c>
      <c r="F188" s="8" t="s">
        <v>99</v>
      </c>
      <c r="G188" s="138">
        <v>66000</v>
      </c>
      <c r="H188" s="138">
        <v>1894.2</v>
      </c>
      <c r="I188" s="31">
        <v>4615.76</v>
      </c>
      <c r="J188" s="138">
        <v>2006.4</v>
      </c>
      <c r="K188" s="138">
        <v>25</v>
      </c>
      <c r="L188" s="138">
        <v>8541.36</v>
      </c>
      <c r="M188" s="104">
        <f t="shared" si="36"/>
        <v>57458.64</v>
      </c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28"/>
      <c r="KF188" s="28"/>
      <c r="KG188" s="28"/>
      <c r="KH188" s="28"/>
      <c r="KI188" s="28"/>
      <c r="KJ188" s="28"/>
      <c r="KK188" s="28"/>
      <c r="KL188" s="28"/>
      <c r="KM188" s="28"/>
      <c r="KN188" s="28"/>
      <c r="KO188" s="28"/>
      <c r="KP188" s="28"/>
      <c r="KQ188" s="28"/>
      <c r="KR188" s="28"/>
      <c r="KS188" s="28"/>
      <c r="KT188" s="28"/>
      <c r="KU188" s="28"/>
      <c r="KV188" s="28"/>
      <c r="KW188" s="28"/>
      <c r="KX188" s="28"/>
      <c r="KY188" s="28"/>
      <c r="KZ188" s="28"/>
      <c r="LA188" s="28"/>
      <c r="LB188" s="28"/>
      <c r="LC188" s="28"/>
      <c r="LD188" s="28"/>
      <c r="LE188" s="28"/>
      <c r="LF188" s="28"/>
      <c r="LG188" s="28"/>
      <c r="LH188" s="28"/>
      <c r="LI188" s="28"/>
      <c r="LJ188" s="28"/>
      <c r="LK188" s="28"/>
      <c r="LL188" s="28"/>
      <c r="LM188" s="28"/>
      <c r="LN188" s="28"/>
      <c r="LO188" s="28"/>
      <c r="LP188" s="28"/>
      <c r="LQ188" s="28"/>
      <c r="LR188" s="28"/>
      <c r="LS188" s="28"/>
      <c r="LT188" s="28"/>
      <c r="LU188" s="28"/>
      <c r="LV188" s="28"/>
      <c r="LW188" s="28"/>
      <c r="LX188" s="28"/>
      <c r="LY188" s="28"/>
      <c r="LZ188" s="28"/>
      <c r="MA188" s="28"/>
      <c r="MB188" s="28"/>
      <c r="MC188" s="28"/>
      <c r="MD188" s="28"/>
      <c r="ME188" s="28"/>
      <c r="MF188" s="28"/>
      <c r="MG188" s="28"/>
      <c r="MH188" s="28"/>
      <c r="MI188" s="28"/>
      <c r="MJ188" s="28"/>
      <c r="MK188" s="28"/>
      <c r="ML188" s="28"/>
      <c r="MM188" s="28"/>
      <c r="MN188" s="28"/>
      <c r="MO188" s="28"/>
      <c r="MP188" s="28"/>
      <c r="MQ188" s="28"/>
      <c r="MR188" s="28"/>
      <c r="MS188" s="28"/>
      <c r="MT188" s="28"/>
      <c r="MU188" s="28"/>
      <c r="MV188" s="28"/>
      <c r="MW188" s="28"/>
      <c r="MX188" s="28"/>
      <c r="MY188" s="28"/>
      <c r="MZ188" s="28"/>
      <c r="NA188" s="28"/>
    </row>
    <row r="189" spans="1:668" s="86" customFormat="1" x14ac:dyDescent="0.25">
      <c r="A189" s="4" t="s">
        <v>44</v>
      </c>
      <c r="B189" s="4" t="s">
        <v>15</v>
      </c>
      <c r="C189" s="5" t="s">
        <v>67</v>
      </c>
      <c r="D189" s="5" t="s">
        <v>197</v>
      </c>
      <c r="E189" s="8">
        <v>44197</v>
      </c>
      <c r="F189" s="8" t="s">
        <v>99</v>
      </c>
      <c r="G189" s="138">
        <v>57000</v>
      </c>
      <c r="H189" s="138">
        <v>1635.9</v>
      </c>
      <c r="I189" s="31">
        <v>2606.65</v>
      </c>
      <c r="J189" s="138">
        <v>1732.8</v>
      </c>
      <c r="K189" s="138">
        <v>1602.45</v>
      </c>
      <c r="L189" s="138">
        <v>7577.8</v>
      </c>
      <c r="M189" s="104">
        <f t="shared" si="36"/>
        <v>49422.2</v>
      </c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4"/>
      <c r="ER189" s="134"/>
      <c r="ES189" s="134"/>
      <c r="ET189" s="134"/>
      <c r="EU189" s="134"/>
      <c r="EV189" s="134"/>
      <c r="EW189" s="134"/>
      <c r="EX189" s="134"/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  <c r="FI189" s="134"/>
      <c r="FJ189" s="134"/>
      <c r="FK189" s="134"/>
      <c r="FL189" s="134"/>
      <c r="FM189" s="134"/>
      <c r="FN189" s="134"/>
      <c r="FO189" s="134"/>
      <c r="FP189" s="134"/>
      <c r="FQ189" s="134"/>
      <c r="FR189" s="134"/>
      <c r="FS189" s="134"/>
      <c r="FT189" s="134"/>
      <c r="FU189" s="134"/>
      <c r="FV189" s="134"/>
      <c r="FW189" s="134"/>
      <c r="FX189" s="134"/>
      <c r="FY189" s="134"/>
      <c r="FZ189" s="134"/>
      <c r="GA189" s="134"/>
      <c r="GB189" s="134"/>
      <c r="GC189" s="134"/>
      <c r="GD189" s="134"/>
      <c r="GE189" s="134"/>
      <c r="GF189" s="134"/>
      <c r="GG189" s="134"/>
      <c r="GH189" s="134"/>
      <c r="GI189" s="134"/>
      <c r="GJ189" s="134"/>
      <c r="GK189" s="134"/>
      <c r="GL189" s="134"/>
      <c r="GM189" s="134"/>
      <c r="GN189" s="134"/>
      <c r="GO189" s="134"/>
      <c r="GP189" s="134"/>
      <c r="GQ189" s="134"/>
      <c r="GR189" s="134"/>
      <c r="GS189" s="134"/>
      <c r="GT189" s="134"/>
      <c r="GU189" s="134"/>
      <c r="GV189" s="134"/>
      <c r="GW189" s="134"/>
      <c r="GX189" s="134"/>
      <c r="GY189" s="134"/>
      <c r="GZ189" s="134"/>
      <c r="HA189" s="134"/>
      <c r="HB189" s="134"/>
      <c r="HC189" s="134"/>
      <c r="HD189" s="134"/>
      <c r="HE189" s="134"/>
      <c r="HF189" s="134"/>
      <c r="HG189" s="134"/>
      <c r="HH189" s="134"/>
      <c r="HI189" s="134"/>
      <c r="HJ189" s="134"/>
      <c r="HK189" s="134"/>
      <c r="HL189" s="134"/>
      <c r="HM189" s="134"/>
      <c r="HN189" s="134"/>
      <c r="HO189" s="134"/>
      <c r="HP189" s="134"/>
      <c r="HQ189" s="134"/>
      <c r="HR189" s="134"/>
      <c r="HS189" s="134"/>
      <c r="HT189" s="134"/>
      <c r="HU189" s="134"/>
      <c r="HV189" s="134"/>
      <c r="HW189" s="134"/>
      <c r="HX189" s="134"/>
      <c r="HY189" s="134"/>
      <c r="HZ189" s="134"/>
      <c r="IA189" s="134"/>
      <c r="IB189" s="134"/>
      <c r="IC189" s="134"/>
      <c r="ID189" s="134"/>
      <c r="IE189" s="134"/>
      <c r="IF189" s="134"/>
      <c r="IG189" s="134"/>
      <c r="IH189" s="134"/>
      <c r="II189" s="134"/>
      <c r="IJ189" s="134"/>
      <c r="IK189" s="134"/>
      <c r="IL189" s="134"/>
      <c r="IM189" s="134"/>
      <c r="IN189" s="134"/>
      <c r="IO189" s="134"/>
      <c r="IP189" s="134"/>
      <c r="IQ189" s="134"/>
      <c r="IR189" s="134"/>
      <c r="IS189" s="134"/>
      <c r="IT189" s="134"/>
      <c r="IU189" s="134"/>
      <c r="IV189" s="134"/>
      <c r="IW189" s="134"/>
      <c r="IX189" s="134"/>
      <c r="IY189" s="134"/>
      <c r="IZ189" s="134"/>
      <c r="JA189" s="134"/>
      <c r="JB189" s="134"/>
      <c r="JC189" s="134"/>
      <c r="JD189" s="134"/>
      <c r="JE189" s="134"/>
      <c r="JF189" s="134"/>
      <c r="JG189" s="134"/>
      <c r="JH189" s="134"/>
      <c r="JI189" s="134"/>
      <c r="JJ189" s="134"/>
      <c r="JK189" s="134"/>
      <c r="JL189" s="134"/>
      <c r="JM189" s="134"/>
      <c r="JN189" s="134"/>
      <c r="JO189" s="134"/>
      <c r="JP189" s="134"/>
      <c r="JQ189" s="134"/>
      <c r="JR189" s="134"/>
      <c r="JS189" s="134"/>
      <c r="JT189" s="134"/>
      <c r="JU189" s="134"/>
      <c r="JV189" s="134"/>
      <c r="JW189" s="134"/>
      <c r="JX189" s="134"/>
      <c r="JY189" s="134"/>
      <c r="JZ189" s="134"/>
      <c r="KA189" s="134"/>
      <c r="KB189" s="134"/>
      <c r="KC189" s="134"/>
      <c r="KD189" s="134"/>
      <c r="KE189" s="134"/>
      <c r="KF189" s="134"/>
      <c r="KG189" s="134"/>
      <c r="KH189" s="134"/>
      <c r="KI189" s="134"/>
      <c r="KJ189" s="134"/>
      <c r="KK189" s="134"/>
      <c r="KL189" s="134"/>
      <c r="KM189" s="134"/>
      <c r="KN189" s="134"/>
      <c r="KO189" s="134"/>
      <c r="KP189" s="134"/>
      <c r="KQ189" s="134"/>
      <c r="KR189" s="134"/>
      <c r="KS189" s="134"/>
      <c r="KT189" s="134"/>
      <c r="KU189" s="134"/>
      <c r="KV189" s="134"/>
      <c r="KW189" s="134"/>
      <c r="KX189" s="134"/>
      <c r="KY189" s="134"/>
      <c r="KZ189" s="134"/>
      <c r="LA189" s="134"/>
      <c r="LB189" s="134"/>
      <c r="LC189" s="134"/>
      <c r="LD189" s="134"/>
      <c r="LE189" s="134"/>
      <c r="LF189" s="134"/>
      <c r="LG189" s="134"/>
      <c r="LH189" s="134"/>
      <c r="LI189" s="134"/>
      <c r="LJ189" s="134"/>
      <c r="LK189" s="134"/>
      <c r="LL189" s="134"/>
      <c r="LM189" s="134"/>
      <c r="LN189" s="134"/>
      <c r="LO189" s="134"/>
      <c r="LP189" s="134"/>
      <c r="LQ189" s="134"/>
      <c r="LR189" s="134"/>
      <c r="LS189" s="134"/>
      <c r="LT189" s="134"/>
      <c r="LU189" s="134"/>
      <c r="LV189" s="134"/>
      <c r="LW189" s="134"/>
      <c r="LX189" s="134"/>
      <c r="LY189" s="134"/>
      <c r="LZ189" s="134"/>
      <c r="MA189" s="134"/>
      <c r="MB189" s="134"/>
      <c r="MC189" s="134"/>
      <c r="MD189" s="134"/>
      <c r="ME189" s="134"/>
      <c r="MF189" s="134"/>
      <c r="MG189" s="134"/>
      <c r="MH189" s="134"/>
      <c r="MI189" s="134"/>
      <c r="MJ189" s="134"/>
      <c r="MK189" s="134"/>
      <c r="ML189" s="134"/>
      <c r="MM189" s="134"/>
      <c r="MN189" s="134"/>
      <c r="MO189" s="134"/>
      <c r="MP189" s="134"/>
      <c r="MQ189" s="134"/>
      <c r="MR189" s="134"/>
      <c r="MS189" s="134"/>
      <c r="MT189" s="134"/>
      <c r="MU189" s="134"/>
      <c r="MV189" s="134"/>
      <c r="MW189" s="134"/>
      <c r="MX189" s="134"/>
      <c r="MY189" s="134"/>
      <c r="MZ189" s="134"/>
      <c r="NA189" s="134"/>
    </row>
    <row r="190" spans="1:668" x14ac:dyDescent="0.25">
      <c r="A190" s="4" t="s">
        <v>112</v>
      </c>
      <c r="B190" s="4" t="s">
        <v>226</v>
      </c>
      <c r="C190" s="5" t="s">
        <v>67</v>
      </c>
      <c r="D190" s="5" t="s">
        <v>197</v>
      </c>
      <c r="E190" s="8">
        <v>44197</v>
      </c>
      <c r="F190" s="8" t="s">
        <v>99</v>
      </c>
      <c r="G190" s="138">
        <v>57000</v>
      </c>
      <c r="H190" s="138">
        <v>1635.9</v>
      </c>
      <c r="I190" s="31">
        <v>2922.14</v>
      </c>
      <c r="J190" s="138">
        <v>1732.8</v>
      </c>
      <c r="K190" s="138">
        <v>25</v>
      </c>
      <c r="L190" s="138">
        <v>6315.84</v>
      </c>
      <c r="M190" s="104">
        <f t="shared" si="36"/>
        <v>50684.160000000003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</row>
    <row r="191" spans="1:668" s="47" customFormat="1" x14ac:dyDescent="0.25">
      <c r="A191" s="4" t="s">
        <v>46</v>
      </c>
      <c r="B191" s="4" t="s">
        <v>15</v>
      </c>
      <c r="C191" s="5" t="s">
        <v>66</v>
      </c>
      <c r="D191" s="5" t="s">
        <v>197</v>
      </c>
      <c r="E191" s="8">
        <v>44197</v>
      </c>
      <c r="F191" s="8" t="s">
        <v>99</v>
      </c>
      <c r="G191" s="138">
        <v>57000</v>
      </c>
      <c r="H191" s="138">
        <v>1635.9</v>
      </c>
      <c r="I191" s="31">
        <v>2606.65</v>
      </c>
      <c r="J191" s="138">
        <v>1732.8</v>
      </c>
      <c r="K191" s="138">
        <v>1702.45</v>
      </c>
      <c r="L191" s="138">
        <v>7677.8</v>
      </c>
      <c r="M191" s="104">
        <f>G191-L191</f>
        <v>49322.2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  <c r="IW191" s="28"/>
      <c r="IX191" s="28"/>
      <c r="IY191" s="28"/>
      <c r="IZ191" s="28"/>
      <c r="JA191" s="28"/>
      <c r="JB191" s="28"/>
      <c r="JC191" s="28"/>
      <c r="JD191" s="28"/>
      <c r="JE191" s="28"/>
      <c r="JF191" s="28"/>
      <c r="JG191" s="28"/>
      <c r="JH191" s="28"/>
      <c r="JI191" s="28"/>
      <c r="JJ191" s="28"/>
      <c r="JK191" s="28"/>
      <c r="JL191" s="28"/>
      <c r="JM191" s="28"/>
      <c r="JN191" s="28"/>
      <c r="JO191" s="28"/>
      <c r="JP191" s="28"/>
      <c r="JQ191" s="28"/>
      <c r="JR191" s="28"/>
      <c r="JS191" s="28"/>
      <c r="JT191" s="28"/>
      <c r="JU191" s="28"/>
      <c r="JV191" s="28"/>
      <c r="JW191" s="28"/>
      <c r="JX191" s="28"/>
      <c r="JY191" s="28"/>
      <c r="JZ191" s="28"/>
      <c r="KA191" s="28"/>
      <c r="KB191" s="28"/>
      <c r="KC191" s="28"/>
      <c r="KD191" s="28"/>
      <c r="KE191" s="28"/>
      <c r="KF191" s="28"/>
      <c r="KG191" s="28"/>
      <c r="KH191" s="28"/>
      <c r="KI191" s="28"/>
      <c r="KJ191" s="28"/>
      <c r="KK191" s="28"/>
      <c r="KL191" s="28"/>
      <c r="KM191" s="28"/>
      <c r="KN191" s="28"/>
      <c r="KO191" s="28"/>
      <c r="KP191" s="28"/>
      <c r="KQ191" s="28"/>
      <c r="KR191" s="28"/>
      <c r="KS191" s="28"/>
      <c r="KT191" s="28"/>
      <c r="KU191" s="28"/>
      <c r="KV191" s="28"/>
      <c r="KW191" s="28"/>
      <c r="KX191" s="28"/>
      <c r="KY191" s="28"/>
      <c r="KZ191" s="28"/>
      <c r="LA191" s="28"/>
      <c r="LB191" s="28"/>
      <c r="LC191" s="28"/>
      <c r="LD191" s="28"/>
      <c r="LE191" s="28"/>
      <c r="LF191" s="28"/>
      <c r="LG191" s="28"/>
      <c r="LH191" s="28"/>
      <c r="LI191" s="28"/>
      <c r="LJ191" s="28"/>
      <c r="LK191" s="28"/>
      <c r="LL191" s="28"/>
      <c r="LM191" s="28"/>
      <c r="LN191" s="28"/>
      <c r="LO191" s="28"/>
      <c r="LP191" s="28"/>
      <c r="LQ191" s="28"/>
      <c r="LR191" s="28"/>
      <c r="LS191" s="28"/>
      <c r="LT191" s="28"/>
      <c r="LU191" s="28"/>
      <c r="LV191" s="28"/>
      <c r="LW191" s="28"/>
      <c r="LX191" s="28"/>
      <c r="LY191" s="28"/>
      <c r="LZ191" s="28"/>
      <c r="MA191" s="28"/>
      <c r="MB191" s="28"/>
      <c r="MC191" s="28"/>
      <c r="MD191" s="28"/>
      <c r="ME191" s="28"/>
      <c r="MF191" s="28"/>
      <c r="MG191" s="28"/>
      <c r="MH191" s="28"/>
      <c r="MI191" s="28"/>
      <c r="MJ191" s="28"/>
      <c r="MK191" s="28"/>
      <c r="ML191" s="28"/>
      <c r="MM191" s="28"/>
      <c r="MN191" s="28"/>
      <c r="MO191" s="28"/>
      <c r="MP191" s="28"/>
      <c r="MQ191" s="28"/>
      <c r="MR191" s="28"/>
      <c r="MS191" s="28"/>
      <c r="MT191" s="28"/>
      <c r="MU191" s="28"/>
      <c r="MV191" s="28"/>
      <c r="MW191" s="28"/>
      <c r="MX191" s="28"/>
      <c r="MY191" s="28"/>
      <c r="MZ191" s="28"/>
      <c r="NA191" s="28"/>
    </row>
    <row r="192" spans="1:668" s="29" customFormat="1" x14ac:dyDescent="0.25">
      <c r="A192" s="4" t="s">
        <v>113</v>
      </c>
      <c r="B192" s="4" t="s">
        <v>16</v>
      </c>
      <c r="C192" s="5" t="s">
        <v>66</v>
      </c>
      <c r="D192" s="5" t="s">
        <v>197</v>
      </c>
      <c r="E192" s="8">
        <v>44562</v>
      </c>
      <c r="F192" s="8" t="s">
        <v>99</v>
      </c>
      <c r="G192" s="138">
        <v>45000</v>
      </c>
      <c r="H192" s="138">
        <v>1291.5</v>
      </c>
      <c r="I192" s="31">
        <v>1148.33</v>
      </c>
      <c r="J192" s="138">
        <v>1368</v>
      </c>
      <c r="K192" s="138">
        <v>25</v>
      </c>
      <c r="L192" s="138">
        <v>3832.83</v>
      </c>
      <c r="M192" s="104">
        <f t="shared" si="36"/>
        <v>41167.17</v>
      </c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</row>
    <row r="193" spans="1:669" s="32" customFormat="1" x14ac:dyDescent="0.25">
      <c r="A193" s="4" t="s">
        <v>114</v>
      </c>
      <c r="B193" s="4" t="s">
        <v>16</v>
      </c>
      <c r="C193" s="5" t="s">
        <v>66</v>
      </c>
      <c r="D193" s="5" t="s">
        <v>197</v>
      </c>
      <c r="E193" s="8">
        <v>44866</v>
      </c>
      <c r="F193" s="8" t="s">
        <v>99</v>
      </c>
      <c r="G193" s="138">
        <v>45000</v>
      </c>
      <c r="H193" s="138">
        <v>1291.5</v>
      </c>
      <c r="I193">
        <v>911.71</v>
      </c>
      <c r="J193" s="138">
        <v>1368</v>
      </c>
      <c r="K193" s="138">
        <v>1602.45</v>
      </c>
      <c r="L193" s="138">
        <v>5173.66</v>
      </c>
      <c r="M193" s="104">
        <f t="shared" si="36"/>
        <v>39826.339999999997</v>
      </c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</row>
    <row r="194" spans="1:669" s="32" customFormat="1" ht="13.5" customHeight="1" x14ac:dyDescent="0.25">
      <c r="A194" s="4" t="s">
        <v>171</v>
      </c>
      <c r="B194" s="4" t="s">
        <v>158</v>
      </c>
      <c r="C194" s="5" t="s">
        <v>66</v>
      </c>
      <c r="D194" s="5" t="s">
        <v>197</v>
      </c>
      <c r="E194" s="8">
        <v>44682</v>
      </c>
      <c r="F194" s="8" t="s">
        <v>99</v>
      </c>
      <c r="G194" s="138">
        <v>55000</v>
      </c>
      <c r="H194" s="138">
        <v>1578.5</v>
      </c>
      <c r="I194" s="31">
        <v>2559.6799999999998</v>
      </c>
      <c r="J194" s="138">
        <v>1672</v>
      </c>
      <c r="K194" s="138">
        <v>25</v>
      </c>
      <c r="L194" s="138">
        <v>5835.18</v>
      </c>
      <c r="M194" s="104">
        <f t="shared" si="36"/>
        <v>49164.82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32" customFormat="1" x14ac:dyDescent="0.25">
      <c r="A195" s="30" t="s">
        <v>13</v>
      </c>
      <c r="B195" s="10">
        <v>9</v>
      </c>
      <c r="C195" s="6"/>
      <c r="D195" s="6"/>
      <c r="E195" s="30"/>
      <c r="F195" s="30"/>
      <c r="G195" s="145">
        <f t="shared" ref="G195:M195" si="37">SUM(G186:G194)</f>
        <v>525000</v>
      </c>
      <c r="H195" s="108">
        <f t="shared" si="37"/>
        <v>15067.5</v>
      </c>
      <c r="I195" s="145">
        <f t="shared" si="37"/>
        <v>29105.279999999999</v>
      </c>
      <c r="J195" s="145">
        <f t="shared" si="37"/>
        <v>15960</v>
      </c>
      <c r="K195" s="145">
        <f>SUM(K186:K194)</f>
        <v>5157.3500000000004</v>
      </c>
      <c r="L195" s="145">
        <f t="shared" si="37"/>
        <v>65290.130000000012</v>
      </c>
      <c r="M195" s="145">
        <f t="shared" si="37"/>
        <v>459709.86999999994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</row>
    <row r="196" spans="1:669" s="47" customFormat="1" x14ac:dyDescent="0.25">
      <c r="A196" s="29"/>
      <c r="B196" s="13"/>
      <c r="C196" s="14"/>
      <c r="D196" s="14"/>
      <c r="E196" s="29"/>
      <c r="F196" s="29"/>
      <c r="G196" s="142"/>
      <c r="H196" s="121"/>
      <c r="I196" s="142"/>
      <c r="J196" s="142"/>
      <c r="K196" s="142"/>
      <c r="L196" s="142"/>
      <c r="M196" s="142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  <c r="IW196" s="28"/>
      <c r="IX196" s="28"/>
      <c r="IY196" s="28"/>
      <c r="IZ196" s="28"/>
      <c r="JA196" s="28"/>
      <c r="JB196" s="28"/>
      <c r="JC196" s="28"/>
      <c r="JD196" s="28"/>
      <c r="JE196" s="28"/>
      <c r="JF196" s="28"/>
      <c r="JG196" s="28"/>
      <c r="JH196" s="28"/>
      <c r="JI196" s="28"/>
      <c r="JJ196" s="28"/>
      <c r="JK196" s="28"/>
      <c r="JL196" s="28"/>
      <c r="JM196" s="28"/>
      <c r="JN196" s="28"/>
      <c r="JO196" s="28"/>
      <c r="JP196" s="28"/>
      <c r="JQ196" s="28"/>
      <c r="JR196" s="28"/>
      <c r="JS196" s="28"/>
      <c r="JT196" s="28"/>
      <c r="JU196" s="28"/>
      <c r="JV196" s="28"/>
      <c r="JW196" s="28"/>
      <c r="JX196" s="28"/>
      <c r="JY196" s="28"/>
      <c r="JZ196" s="28"/>
      <c r="KA196" s="28"/>
      <c r="KB196" s="28"/>
      <c r="KC196" s="28"/>
      <c r="KD196" s="28"/>
      <c r="KE196" s="28"/>
      <c r="KF196" s="28"/>
      <c r="KG196" s="28"/>
      <c r="KH196" s="28"/>
      <c r="KI196" s="28"/>
      <c r="KJ196" s="28"/>
      <c r="KK196" s="28"/>
      <c r="KL196" s="28"/>
      <c r="KM196" s="28"/>
      <c r="KN196" s="28"/>
      <c r="KO196" s="28"/>
      <c r="KP196" s="28"/>
      <c r="KQ196" s="28"/>
      <c r="KR196" s="28"/>
      <c r="KS196" s="28"/>
      <c r="KT196" s="28"/>
      <c r="KU196" s="28"/>
      <c r="KV196" s="28"/>
      <c r="KW196" s="28"/>
      <c r="KX196" s="28"/>
      <c r="KY196" s="28"/>
      <c r="KZ196" s="28"/>
      <c r="LA196" s="28"/>
      <c r="LB196" s="28"/>
      <c r="LC196" s="28"/>
      <c r="LD196" s="28"/>
      <c r="LE196" s="28"/>
      <c r="LF196" s="28"/>
      <c r="LG196" s="28"/>
      <c r="LH196" s="28"/>
      <c r="LI196" s="28"/>
      <c r="LJ196" s="28"/>
      <c r="LK196" s="28"/>
      <c r="LL196" s="28"/>
      <c r="LM196" s="28"/>
      <c r="LN196" s="28"/>
      <c r="LO196" s="28"/>
      <c r="LP196" s="28"/>
      <c r="LQ196" s="28"/>
      <c r="LR196" s="28"/>
      <c r="LS196" s="28"/>
      <c r="LT196" s="28"/>
      <c r="LU196" s="28"/>
      <c r="LV196" s="28"/>
      <c r="LW196" s="28"/>
      <c r="LX196" s="28"/>
      <c r="LY196" s="28"/>
      <c r="LZ196" s="28"/>
      <c r="MA196" s="28"/>
      <c r="MB196" s="28"/>
      <c r="MC196" s="28"/>
      <c r="MD196" s="28"/>
      <c r="ME196" s="28"/>
      <c r="MF196" s="28"/>
      <c r="MG196" s="28"/>
      <c r="MH196" s="28"/>
      <c r="MI196" s="28"/>
      <c r="MJ196" s="28"/>
      <c r="MK196" s="28"/>
      <c r="ML196" s="28"/>
      <c r="MM196" s="28"/>
      <c r="MN196" s="28"/>
      <c r="MO196" s="28"/>
      <c r="MP196" s="28"/>
      <c r="MQ196" s="28"/>
      <c r="MR196" s="28"/>
      <c r="MS196" s="28"/>
      <c r="MT196" s="28"/>
      <c r="MU196" s="28"/>
      <c r="MV196" s="28"/>
      <c r="MW196" s="28"/>
      <c r="MX196" s="28"/>
      <c r="MY196" s="28"/>
      <c r="MZ196" s="28"/>
      <c r="NA196" s="28"/>
    </row>
    <row r="197" spans="1:669" s="47" customFormat="1" x14ac:dyDescent="0.25">
      <c r="A197" s="29" t="s">
        <v>188</v>
      </c>
      <c r="B197" s="13"/>
      <c r="C197" s="14"/>
      <c r="D197" s="14"/>
      <c r="E197" s="29"/>
      <c r="F197" s="29"/>
      <c r="G197" s="142"/>
      <c r="H197" s="121"/>
      <c r="I197" s="142"/>
      <c r="J197" s="142"/>
      <c r="K197" s="142"/>
      <c r="L197" s="142"/>
      <c r="M197" s="142"/>
      <c r="N197" s="78"/>
      <c r="O197" s="123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</row>
    <row r="198" spans="1:669" x14ac:dyDescent="0.25">
      <c r="A198" s="86" t="s">
        <v>176</v>
      </c>
      <c r="B198" s="25" t="s">
        <v>28</v>
      </c>
      <c r="C198" s="15" t="s">
        <v>67</v>
      </c>
      <c r="D198" s="15" t="s">
        <v>197</v>
      </c>
      <c r="E198" s="87">
        <v>44593</v>
      </c>
      <c r="F198" s="88" t="s">
        <v>99</v>
      </c>
      <c r="G198" s="146">
        <v>125000</v>
      </c>
      <c r="H198" s="147">
        <v>3587.5</v>
      </c>
      <c r="I198" s="31">
        <v>17591.63</v>
      </c>
      <c r="J198" s="146">
        <v>3800</v>
      </c>
      <c r="K198" s="31">
        <v>1602.45</v>
      </c>
      <c r="L198" s="31">
        <v>26581.58</v>
      </c>
      <c r="M198" s="31">
        <f>G198-L198</f>
        <v>98418.42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</row>
    <row r="199" spans="1:669" ht="15.75" x14ac:dyDescent="0.25">
      <c r="A199" t="s">
        <v>86</v>
      </c>
      <c r="B199" s="148" t="s">
        <v>158</v>
      </c>
      <c r="C199" s="3" t="s">
        <v>66</v>
      </c>
      <c r="D199" s="3" t="s">
        <v>197</v>
      </c>
      <c r="E199" s="89">
        <v>44621</v>
      </c>
      <c r="F199" s="92" t="s">
        <v>99</v>
      </c>
      <c r="G199" s="143">
        <v>60000</v>
      </c>
      <c r="H199" s="104">
        <v>1722</v>
      </c>
      <c r="I199" s="143">
        <v>3486.68</v>
      </c>
      <c r="J199" s="143">
        <v>1824</v>
      </c>
      <c r="K199" s="143">
        <v>665</v>
      </c>
      <c r="L199" s="31">
        <v>7697.68</v>
      </c>
      <c r="M199" s="31">
        <f>G199-L199</f>
        <v>52302.32</v>
      </c>
      <c r="N199" s="32"/>
      <c r="O199" s="32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</row>
    <row r="200" spans="1:669" s="12" customFormat="1" ht="15.75" x14ac:dyDescent="0.25">
      <c r="A200" s="47" t="s">
        <v>13</v>
      </c>
      <c r="B200" s="67">
        <v>2</v>
      </c>
      <c r="C200" s="67"/>
      <c r="D200" s="67"/>
      <c r="E200" s="93"/>
      <c r="F200" s="94"/>
      <c r="G200" s="141">
        <f t="shared" ref="G200:M200" si="38">G199+G198</f>
        <v>185000</v>
      </c>
      <c r="H200" s="105">
        <f t="shared" si="38"/>
        <v>5309.5</v>
      </c>
      <c r="I200" s="141">
        <f>I199+I198</f>
        <v>21078.31</v>
      </c>
      <c r="J200" s="141">
        <f t="shared" si="38"/>
        <v>5624</v>
      </c>
      <c r="K200" s="141">
        <f>SUM(K198:K199)</f>
        <v>2267.4499999999998</v>
      </c>
      <c r="L200" s="141">
        <f t="shared" si="38"/>
        <v>34279.26</v>
      </c>
      <c r="M200" s="105">
        <f t="shared" si="38"/>
        <v>150720.74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 s="32"/>
      <c r="NC200" s="32"/>
      <c r="ND200" s="32"/>
      <c r="NE200" s="32"/>
      <c r="NF200" s="32"/>
      <c r="NG200" s="32"/>
      <c r="NH200" s="32"/>
      <c r="NI200" s="32"/>
      <c r="NJ200" s="32"/>
      <c r="NK200" s="32"/>
      <c r="NL200" s="32"/>
      <c r="NM200" s="32"/>
      <c r="NN200" s="32"/>
      <c r="NO200" s="32"/>
      <c r="NP200" s="32"/>
      <c r="NQ200" s="32"/>
      <c r="NR200" s="32"/>
      <c r="NS200" s="32"/>
      <c r="NT200" s="32"/>
      <c r="NU200" s="32"/>
      <c r="NV200" s="32"/>
      <c r="NW200" s="32"/>
      <c r="NX200" s="32"/>
      <c r="NY200" s="32"/>
      <c r="NZ200" s="32"/>
      <c r="OA200" s="32"/>
      <c r="OB200" s="32"/>
      <c r="OC200" s="32"/>
      <c r="OD200" s="32"/>
      <c r="OE200" s="32"/>
      <c r="OF200" s="32"/>
      <c r="OG200" s="32"/>
      <c r="OH200" s="32"/>
      <c r="OI200" s="32"/>
      <c r="OJ200" s="32"/>
      <c r="OK200" s="32"/>
      <c r="OL200" s="32"/>
      <c r="OM200" s="32"/>
      <c r="ON200" s="32"/>
      <c r="OO200" s="32"/>
      <c r="OP200" s="32"/>
      <c r="OQ200" s="32"/>
      <c r="OR200" s="32"/>
      <c r="OS200" s="32"/>
      <c r="OT200" s="32"/>
      <c r="OU200" s="32"/>
      <c r="OV200" s="32"/>
      <c r="OW200" s="32"/>
      <c r="OX200" s="32"/>
      <c r="OY200" s="32"/>
      <c r="OZ200" s="32"/>
      <c r="PA200" s="32"/>
      <c r="PB200" s="32"/>
      <c r="PC200" s="32"/>
      <c r="PD200" s="32"/>
      <c r="PE200" s="32"/>
      <c r="PF200" s="32"/>
      <c r="PG200" s="32"/>
      <c r="PH200" s="32"/>
      <c r="PI200" s="32"/>
      <c r="PJ200" s="32"/>
      <c r="PK200" s="32"/>
      <c r="PL200" s="32"/>
      <c r="PM200" s="32"/>
      <c r="PN200" s="32"/>
      <c r="PO200" s="32"/>
      <c r="PP200" s="32"/>
      <c r="PQ200" s="32"/>
      <c r="PR200" s="32"/>
      <c r="PS200" s="32"/>
      <c r="PT200" s="32"/>
      <c r="PU200" s="32"/>
      <c r="PV200" s="32"/>
      <c r="PW200" s="32"/>
      <c r="PX200" s="32"/>
      <c r="PY200" s="32"/>
      <c r="PZ200" s="32"/>
      <c r="QA200" s="32"/>
      <c r="QB200" s="32"/>
      <c r="QC200" s="32"/>
      <c r="QD200" s="32"/>
      <c r="QE200" s="32"/>
      <c r="QF200" s="32"/>
      <c r="QG200" s="32"/>
      <c r="QH200" s="32"/>
      <c r="QI200" s="32"/>
      <c r="QJ200" s="32"/>
      <c r="QK200" s="32"/>
      <c r="QL200" s="32"/>
      <c r="QM200" s="32"/>
      <c r="QN200" s="32"/>
      <c r="QO200" s="32"/>
      <c r="QP200" s="32"/>
      <c r="QQ200" s="32"/>
      <c r="QR200" s="32"/>
      <c r="QS200" s="32"/>
      <c r="QT200" s="32"/>
      <c r="QU200" s="32"/>
      <c r="QV200" s="32"/>
      <c r="QW200" s="32"/>
      <c r="QX200" s="32"/>
      <c r="QY200" s="32"/>
      <c r="QZ200" s="32"/>
      <c r="RA200" s="32"/>
      <c r="RB200" s="32"/>
      <c r="RC200" s="32"/>
      <c r="RD200" s="32"/>
      <c r="RE200" s="32"/>
      <c r="RF200" s="32"/>
      <c r="RG200" s="32"/>
      <c r="RH200" s="32"/>
      <c r="RI200" s="32"/>
      <c r="RJ200" s="32"/>
      <c r="RK200" s="32"/>
      <c r="RL200" s="32"/>
      <c r="RM200" s="32"/>
      <c r="RN200" s="32"/>
      <c r="RO200" s="32"/>
      <c r="RP200" s="32"/>
      <c r="RQ200" s="32"/>
      <c r="RR200" s="32"/>
      <c r="RS200" s="32"/>
      <c r="RT200" s="32"/>
      <c r="RU200" s="32"/>
      <c r="RV200" s="32"/>
      <c r="RW200" s="32"/>
      <c r="RX200" s="32"/>
      <c r="RY200" s="32"/>
      <c r="RZ200" s="32"/>
      <c r="SA200" s="32"/>
      <c r="SB200" s="32"/>
      <c r="SC200" s="32"/>
      <c r="SD200" s="32"/>
      <c r="SE200" s="32"/>
      <c r="SF200" s="32"/>
      <c r="SG200" s="32"/>
      <c r="SH200" s="32"/>
      <c r="SI200" s="32"/>
      <c r="SJ200" s="32"/>
      <c r="SK200" s="32"/>
      <c r="SL200" s="32"/>
      <c r="SM200" s="32"/>
      <c r="SN200" s="32"/>
      <c r="SO200" s="32"/>
      <c r="SP200" s="32"/>
      <c r="SQ200" s="32"/>
      <c r="SR200" s="32"/>
      <c r="SS200" s="32"/>
      <c r="ST200" s="32"/>
      <c r="SU200" s="32"/>
      <c r="SV200" s="32"/>
      <c r="SW200" s="32"/>
      <c r="SX200" s="32"/>
      <c r="SY200" s="32"/>
      <c r="SZ200" s="32"/>
      <c r="TA200" s="32"/>
      <c r="TB200" s="32"/>
      <c r="TC200" s="32"/>
      <c r="TD200" s="32"/>
      <c r="TE200" s="32"/>
      <c r="TF200" s="32"/>
      <c r="TG200" s="32"/>
      <c r="TH200" s="32"/>
      <c r="TI200" s="32"/>
      <c r="TJ200" s="32"/>
      <c r="TK200" s="32"/>
      <c r="TL200" s="32"/>
      <c r="TM200" s="32"/>
      <c r="TN200" s="32"/>
      <c r="TO200" s="32"/>
      <c r="TP200" s="32"/>
      <c r="TQ200" s="32"/>
      <c r="TR200" s="32"/>
      <c r="TS200" s="32"/>
      <c r="TT200" s="32"/>
      <c r="TU200" s="32"/>
      <c r="TV200" s="32"/>
      <c r="TW200" s="32"/>
      <c r="TX200" s="32"/>
      <c r="TY200" s="32"/>
      <c r="TZ200" s="32"/>
      <c r="UA200" s="32"/>
      <c r="UB200" s="32"/>
      <c r="UC200" s="32"/>
      <c r="UD200" s="32"/>
      <c r="UE200" s="32"/>
      <c r="UF200" s="32"/>
      <c r="UG200" s="32"/>
      <c r="UH200" s="32"/>
      <c r="UI200" s="32"/>
      <c r="UJ200" s="32"/>
      <c r="UK200" s="32"/>
      <c r="UL200" s="32"/>
      <c r="UM200" s="32"/>
      <c r="UN200" s="32"/>
      <c r="UO200" s="32"/>
      <c r="UP200" s="32"/>
      <c r="UQ200" s="32"/>
      <c r="UR200" s="32"/>
      <c r="US200" s="32"/>
      <c r="UT200" s="32"/>
      <c r="UU200" s="32"/>
      <c r="UV200" s="32"/>
      <c r="UW200" s="32"/>
      <c r="UX200" s="32"/>
      <c r="UY200" s="32"/>
      <c r="UZ200" s="32"/>
      <c r="VA200" s="32"/>
      <c r="VB200" s="32"/>
      <c r="VC200" s="32"/>
      <c r="VD200" s="32"/>
      <c r="VE200" s="32"/>
      <c r="VF200" s="32"/>
      <c r="VG200" s="32"/>
      <c r="VH200" s="32"/>
      <c r="VI200" s="32"/>
      <c r="VJ200" s="32"/>
      <c r="VK200" s="32"/>
      <c r="VL200" s="32"/>
      <c r="VM200" s="32"/>
      <c r="VN200" s="32"/>
      <c r="VO200" s="32"/>
      <c r="VP200" s="32"/>
      <c r="VQ200" s="32"/>
      <c r="VR200" s="32"/>
      <c r="VS200" s="32"/>
      <c r="VT200" s="32"/>
      <c r="VU200" s="32"/>
      <c r="VV200" s="32"/>
      <c r="VW200" s="32"/>
      <c r="VX200" s="32"/>
      <c r="VY200" s="32"/>
      <c r="VZ200" s="32"/>
      <c r="WA200" s="32"/>
      <c r="WB200" s="32"/>
      <c r="WC200" s="32"/>
      <c r="WD200" s="32"/>
      <c r="WE200" s="32"/>
      <c r="WF200" s="32"/>
      <c r="WG200" s="32"/>
      <c r="WH200" s="32"/>
      <c r="WI200" s="32"/>
      <c r="WJ200" s="32"/>
      <c r="WK200" s="32"/>
      <c r="WL200" s="32"/>
      <c r="WM200" s="32"/>
      <c r="WN200" s="32"/>
      <c r="WO200" s="32"/>
      <c r="WP200" s="32"/>
      <c r="WQ200" s="32"/>
      <c r="WR200" s="32"/>
      <c r="WS200" s="32"/>
      <c r="WT200" s="32"/>
      <c r="WU200" s="32"/>
      <c r="WV200" s="32"/>
      <c r="WW200" s="32"/>
      <c r="WX200" s="32"/>
      <c r="WY200" s="32"/>
      <c r="WZ200" s="32"/>
      <c r="XA200" s="32"/>
      <c r="XB200" s="32"/>
      <c r="XC200" s="32"/>
      <c r="XD200" s="32"/>
      <c r="XE200" s="32"/>
      <c r="XF200" s="32"/>
      <c r="XG200" s="32"/>
      <c r="XH200" s="32"/>
      <c r="XI200" s="32"/>
      <c r="XJ200" s="32"/>
      <c r="XK200" s="32"/>
      <c r="XL200" s="32"/>
      <c r="XM200" s="32"/>
      <c r="XN200" s="32"/>
      <c r="XO200" s="32"/>
      <c r="XP200" s="32"/>
      <c r="XQ200" s="32"/>
      <c r="XR200" s="32"/>
      <c r="XS200" s="32"/>
      <c r="XT200" s="32"/>
      <c r="XU200" s="32"/>
      <c r="XV200" s="32"/>
      <c r="XW200" s="32"/>
      <c r="XX200" s="32"/>
      <c r="XY200" s="32"/>
      <c r="XZ200" s="32"/>
      <c r="YA200" s="32"/>
      <c r="YB200" s="32"/>
      <c r="YC200" s="32"/>
      <c r="YD200" s="32"/>
      <c r="YE200" s="32"/>
      <c r="YF200" s="32"/>
      <c r="YG200" s="32"/>
      <c r="YH200" s="32"/>
      <c r="YI200" s="32"/>
      <c r="YJ200" s="32"/>
      <c r="YK200" s="32"/>
      <c r="YL200" s="32"/>
      <c r="YM200" s="32"/>
      <c r="YN200" s="32"/>
      <c r="YO200" s="32"/>
      <c r="YP200" s="32"/>
      <c r="YQ200" s="32"/>
      <c r="YR200" s="32"/>
      <c r="YS200" s="32"/>
    </row>
    <row r="201" spans="1:669" ht="15.75" x14ac:dyDescent="0.25">
      <c r="A201" s="45" t="s">
        <v>42</v>
      </c>
      <c r="B201" s="62"/>
      <c r="C201" s="63"/>
      <c r="D201" s="63"/>
      <c r="E201" s="63"/>
      <c r="F201" s="63"/>
      <c r="G201" s="103"/>
      <c r="H201" s="113"/>
      <c r="I201" s="113"/>
      <c r="J201" s="113"/>
      <c r="K201" s="113"/>
      <c r="L201" s="113"/>
      <c r="M201" s="113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  <c r="IW201" s="35"/>
      <c r="IX201" s="35"/>
      <c r="IY201" s="35"/>
      <c r="IZ201" s="35"/>
      <c r="JA201" s="35"/>
      <c r="JB201" s="35"/>
      <c r="JC201" s="35"/>
      <c r="JD201" s="35"/>
      <c r="JE201" s="35"/>
      <c r="JF201" s="35"/>
      <c r="JG201" s="35"/>
      <c r="JH201" s="35"/>
      <c r="JI201" s="35"/>
      <c r="JJ201" s="35"/>
      <c r="JK201" s="35"/>
      <c r="JL201" s="35"/>
      <c r="JM201" s="35"/>
      <c r="JN201" s="35"/>
      <c r="JO201" s="35"/>
      <c r="JP201" s="35"/>
      <c r="JQ201" s="35"/>
      <c r="JR201" s="35"/>
      <c r="JS201" s="35"/>
      <c r="JT201" s="35"/>
      <c r="JU201" s="35"/>
      <c r="JV201" s="35"/>
      <c r="JW201" s="35"/>
      <c r="JX201" s="35"/>
      <c r="JY201" s="35"/>
      <c r="JZ201" s="35"/>
      <c r="KA201" s="35"/>
      <c r="KB201" s="35"/>
      <c r="KC201" s="35"/>
      <c r="KD201" s="35"/>
      <c r="KE201" s="35"/>
      <c r="KF201" s="35"/>
      <c r="KG201" s="35"/>
      <c r="KH201" s="35"/>
      <c r="KI201" s="35"/>
      <c r="KJ201" s="35"/>
      <c r="KK201" s="35"/>
      <c r="KL201" s="35"/>
      <c r="KM201" s="35"/>
      <c r="KN201" s="35"/>
      <c r="KO201" s="35"/>
      <c r="KP201" s="35"/>
      <c r="KQ201" s="35"/>
      <c r="KR201" s="35"/>
      <c r="KS201" s="35"/>
      <c r="KT201" s="35"/>
      <c r="KU201" s="35"/>
      <c r="KV201" s="35"/>
      <c r="KW201" s="35"/>
      <c r="KX201" s="35"/>
      <c r="KY201" s="35"/>
      <c r="KZ201" s="35"/>
      <c r="LA201" s="35"/>
      <c r="LB201" s="35"/>
      <c r="LC201" s="35"/>
      <c r="LD201" s="35"/>
      <c r="LE201" s="35"/>
      <c r="LF201" s="35"/>
      <c r="LG201" s="35"/>
      <c r="LH201" s="35"/>
      <c r="LI201" s="35"/>
      <c r="LJ201" s="35"/>
      <c r="LK201" s="35"/>
      <c r="LL201" s="35"/>
      <c r="LM201" s="35"/>
      <c r="LN201" s="35"/>
      <c r="LO201" s="35"/>
      <c r="LP201" s="35"/>
      <c r="LQ201" s="35"/>
      <c r="LR201" s="35"/>
      <c r="LS201" s="35"/>
      <c r="LT201" s="35"/>
      <c r="LU201" s="35"/>
      <c r="LV201" s="35"/>
      <c r="LW201" s="35"/>
      <c r="LX201" s="35"/>
      <c r="LY201" s="35"/>
      <c r="LZ201" s="35"/>
      <c r="MA201" s="35"/>
      <c r="MB201" s="35"/>
      <c r="MC201" s="35"/>
      <c r="MD201" s="35"/>
      <c r="ME201" s="35"/>
      <c r="MF201" s="35"/>
      <c r="MG201" s="35"/>
      <c r="MH201" s="35"/>
      <c r="MI201" s="35"/>
      <c r="MJ201" s="35"/>
      <c r="MK201" s="35"/>
      <c r="ML201" s="35"/>
      <c r="MM201" s="35"/>
      <c r="MN201" s="35"/>
      <c r="MO201" s="35"/>
      <c r="MP201" s="35"/>
      <c r="MQ201" s="35"/>
      <c r="MR201" s="35"/>
      <c r="MS201" s="35"/>
      <c r="MT201" s="35"/>
      <c r="MU201" s="35"/>
      <c r="MV201" s="35"/>
      <c r="MW201" s="35"/>
      <c r="MX201" s="35"/>
      <c r="MY201" s="35"/>
      <c r="MZ201" s="35"/>
      <c r="NA201" s="35"/>
      <c r="NB201" s="35"/>
      <c r="NC201" s="35"/>
      <c r="ND201" s="35"/>
      <c r="NE201" s="35"/>
      <c r="NF201" s="35"/>
      <c r="NG201" s="35"/>
      <c r="NH201" s="35"/>
      <c r="NI201" s="35"/>
      <c r="NJ201" s="35"/>
      <c r="NK201" s="35"/>
      <c r="NL201" s="35"/>
      <c r="NM201" s="35"/>
      <c r="NN201" s="35"/>
      <c r="NO201" s="35"/>
      <c r="NP201" s="35"/>
      <c r="NQ201" s="35"/>
      <c r="NR201" s="35"/>
      <c r="NS201" s="35"/>
      <c r="NT201" s="35"/>
      <c r="NU201" s="35"/>
      <c r="NV201" s="35"/>
      <c r="NW201" s="35"/>
      <c r="NX201" s="35"/>
      <c r="NY201" s="35"/>
      <c r="NZ201" s="35"/>
      <c r="OA201" s="35"/>
      <c r="OB201" s="35"/>
      <c r="OC201" s="35"/>
      <c r="OD201" s="35"/>
      <c r="OE201" s="35"/>
      <c r="OF201" s="35"/>
      <c r="OG201" s="35"/>
      <c r="OH201" s="35"/>
      <c r="OI201" s="35"/>
      <c r="OJ201" s="35"/>
      <c r="OK201" s="35"/>
      <c r="OL201" s="35"/>
      <c r="OM201" s="35"/>
      <c r="ON201" s="35"/>
      <c r="OO201" s="35"/>
      <c r="OP201" s="35"/>
      <c r="OQ201" s="35"/>
      <c r="OR201" s="35"/>
      <c r="OS201" s="35"/>
      <c r="OT201" s="35"/>
      <c r="OU201" s="35"/>
      <c r="OV201" s="35"/>
      <c r="OW201" s="35"/>
      <c r="OX201" s="35"/>
      <c r="OY201" s="35"/>
      <c r="OZ201" s="35"/>
      <c r="PA201" s="35"/>
      <c r="PB201" s="35"/>
      <c r="PC201" s="35"/>
      <c r="PD201" s="35"/>
      <c r="PE201" s="35"/>
      <c r="PF201" s="35"/>
      <c r="PG201" s="35"/>
      <c r="PH201" s="35"/>
      <c r="PI201" s="35"/>
      <c r="PJ201" s="35"/>
      <c r="PK201" s="35"/>
      <c r="PL201" s="35"/>
      <c r="PM201" s="35"/>
      <c r="PN201" s="35"/>
      <c r="PO201" s="35"/>
      <c r="PP201" s="35"/>
      <c r="PQ201" s="35"/>
      <c r="PR201" s="35"/>
      <c r="PS201" s="35"/>
      <c r="PT201" s="35"/>
      <c r="PU201" s="35"/>
      <c r="PV201" s="35"/>
      <c r="PW201" s="35"/>
      <c r="PX201" s="35"/>
      <c r="PY201" s="35"/>
      <c r="PZ201" s="35"/>
      <c r="QA201" s="35"/>
      <c r="QB201" s="35"/>
      <c r="QC201" s="35"/>
      <c r="QD201" s="35"/>
      <c r="QE201" s="35"/>
      <c r="QF201" s="35"/>
      <c r="QG201" s="35"/>
      <c r="QH201" s="35"/>
      <c r="QI201" s="35"/>
      <c r="QJ201" s="35"/>
      <c r="QK201" s="35"/>
      <c r="QL201" s="35"/>
      <c r="QM201" s="35"/>
      <c r="QN201" s="35"/>
      <c r="QO201" s="35"/>
      <c r="QP201" s="35"/>
      <c r="QQ201" s="35"/>
      <c r="QR201" s="35"/>
      <c r="QS201" s="35"/>
      <c r="QT201" s="35"/>
      <c r="QU201" s="35"/>
      <c r="QV201" s="35"/>
      <c r="QW201" s="35"/>
      <c r="QX201" s="35"/>
      <c r="QY201" s="35"/>
      <c r="QZ201" s="35"/>
      <c r="RA201" s="35"/>
      <c r="RB201" s="35"/>
      <c r="RC201" s="35"/>
      <c r="RD201" s="35"/>
      <c r="RE201" s="35"/>
      <c r="RF201" s="35"/>
      <c r="RG201" s="35"/>
      <c r="RH201" s="35"/>
      <c r="RI201" s="35"/>
      <c r="RJ201" s="35"/>
      <c r="RK201" s="35"/>
      <c r="RL201" s="35"/>
      <c r="RM201" s="35"/>
      <c r="RN201" s="35"/>
      <c r="RO201" s="35"/>
      <c r="RP201" s="35"/>
      <c r="RQ201" s="35"/>
      <c r="RR201" s="35"/>
      <c r="RS201" s="35"/>
      <c r="RT201" s="35"/>
      <c r="RU201" s="35"/>
      <c r="RV201" s="35"/>
      <c r="RW201" s="35"/>
      <c r="RX201" s="35"/>
      <c r="RY201" s="35"/>
      <c r="RZ201" s="35"/>
      <c r="SA201" s="35"/>
      <c r="SB201" s="35"/>
      <c r="SC201" s="35"/>
      <c r="SD201" s="35"/>
      <c r="SE201" s="35"/>
      <c r="SF201" s="35"/>
      <c r="SG201" s="35"/>
      <c r="SH201" s="35"/>
      <c r="SI201" s="35"/>
      <c r="SJ201" s="35"/>
      <c r="SK201" s="35"/>
      <c r="SL201" s="35"/>
      <c r="SM201" s="35"/>
      <c r="SN201" s="35"/>
      <c r="SO201" s="35"/>
      <c r="SP201" s="35"/>
      <c r="SQ201" s="35"/>
      <c r="SR201" s="35"/>
      <c r="SS201" s="35"/>
      <c r="ST201" s="35"/>
      <c r="SU201" s="35"/>
      <c r="SV201" s="35"/>
      <c r="SW201" s="35"/>
      <c r="SX201" s="35"/>
      <c r="SY201" s="35"/>
      <c r="SZ201" s="35"/>
      <c r="TA201" s="35"/>
      <c r="TB201" s="35"/>
      <c r="TC201" s="35"/>
      <c r="TD201" s="35"/>
      <c r="TE201" s="35"/>
      <c r="TF201" s="35"/>
      <c r="TG201" s="35"/>
      <c r="TH201" s="35"/>
      <c r="TI201" s="35"/>
      <c r="TJ201" s="35"/>
      <c r="TK201" s="35"/>
      <c r="TL201" s="35"/>
      <c r="TM201" s="35"/>
      <c r="TN201" s="35"/>
      <c r="TO201" s="35"/>
      <c r="TP201" s="35"/>
      <c r="TQ201" s="35"/>
      <c r="TR201" s="35"/>
      <c r="TS201" s="35"/>
      <c r="TT201" s="35"/>
      <c r="TU201" s="35"/>
      <c r="TV201" s="35"/>
      <c r="TW201" s="35"/>
      <c r="TX201" s="35"/>
      <c r="TY201" s="35"/>
      <c r="TZ201" s="35"/>
      <c r="UA201" s="35"/>
      <c r="UB201" s="35"/>
      <c r="UC201" s="35"/>
      <c r="UD201" s="35"/>
      <c r="UE201" s="35"/>
      <c r="UF201" s="35"/>
      <c r="UG201" s="35"/>
      <c r="UH201" s="35"/>
      <c r="UI201" s="35"/>
      <c r="UJ201" s="35"/>
      <c r="UK201" s="35"/>
      <c r="UL201" s="35"/>
      <c r="UM201" s="35"/>
      <c r="UN201" s="35"/>
      <c r="UO201" s="35"/>
      <c r="UP201" s="35"/>
      <c r="UQ201" s="35"/>
      <c r="UR201" s="35"/>
      <c r="US201" s="35"/>
      <c r="UT201" s="35"/>
      <c r="UU201" s="35"/>
      <c r="UV201" s="35"/>
      <c r="UW201" s="35"/>
      <c r="UX201" s="35"/>
      <c r="UY201" s="35"/>
      <c r="UZ201" s="35"/>
      <c r="VA201" s="35"/>
      <c r="VB201" s="35"/>
      <c r="VC201" s="35"/>
      <c r="VD201" s="35"/>
      <c r="VE201" s="35"/>
      <c r="VF201" s="35"/>
      <c r="VG201" s="35"/>
      <c r="VH201" s="35"/>
      <c r="VI201" s="35"/>
      <c r="VJ201" s="35"/>
      <c r="VK201" s="35"/>
      <c r="VL201" s="35"/>
      <c r="VM201" s="35"/>
      <c r="VN201" s="35"/>
      <c r="VO201" s="35"/>
      <c r="VP201" s="35"/>
      <c r="VQ201" s="35"/>
      <c r="VR201" s="35"/>
      <c r="VS201" s="35"/>
      <c r="VT201" s="35"/>
      <c r="VU201" s="35"/>
      <c r="VV201" s="35"/>
      <c r="VW201" s="35"/>
      <c r="VX201" s="35"/>
      <c r="VY201" s="35"/>
      <c r="VZ201" s="35"/>
      <c r="WA201" s="35"/>
      <c r="WB201" s="35"/>
      <c r="WC201" s="35"/>
      <c r="WD201" s="35"/>
      <c r="WE201" s="35"/>
      <c r="WF201" s="35"/>
      <c r="WG201" s="35"/>
      <c r="WH201" s="35"/>
      <c r="WI201" s="35"/>
      <c r="WJ201" s="35"/>
      <c r="WK201" s="35"/>
      <c r="WL201" s="35"/>
      <c r="WM201" s="35"/>
      <c r="WN201" s="35"/>
      <c r="WO201" s="35"/>
      <c r="WP201" s="35"/>
      <c r="WQ201" s="35"/>
      <c r="WR201" s="35"/>
      <c r="WS201" s="35"/>
      <c r="WT201" s="35"/>
      <c r="WU201" s="35"/>
      <c r="WV201" s="35"/>
      <c r="WW201" s="35"/>
      <c r="WX201" s="35"/>
      <c r="WY201" s="35"/>
      <c r="WZ201" s="35"/>
      <c r="XA201" s="35"/>
      <c r="XB201" s="35"/>
      <c r="XC201" s="35"/>
      <c r="XD201" s="35"/>
      <c r="XE201" s="35"/>
      <c r="XF201" s="35"/>
      <c r="XG201" s="35"/>
      <c r="XH201" s="35"/>
      <c r="XI201" s="35"/>
      <c r="XJ201" s="35"/>
      <c r="XK201" s="35"/>
      <c r="XL201" s="35"/>
      <c r="XM201" s="35"/>
      <c r="XN201" s="35"/>
      <c r="XO201" s="35"/>
      <c r="XP201" s="35"/>
      <c r="XQ201" s="35"/>
      <c r="XR201" s="35"/>
      <c r="XS201" s="35"/>
      <c r="XT201" s="35"/>
      <c r="XU201" s="35"/>
      <c r="XV201" s="35"/>
      <c r="XW201" s="35"/>
      <c r="XX201" s="35"/>
      <c r="XY201" s="35"/>
      <c r="XZ201" s="35"/>
      <c r="YA201" s="35"/>
      <c r="YB201" s="35"/>
      <c r="YC201" s="35"/>
      <c r="YD201" s="35"/>
      <c r="YE201" s="35"/>
      <c r="YF201" s="35"/>
      <c r="YG201" s="35"/>
      <c r="YH201" s="35"/>
      <c r="YI201" s="35"/>
      <c r="YJ201" s="35"/>
      <c r="YK201" s="35"/>
      <c r="YL201" s="35"/>
      <c r="YM201" s="35"/>
      <c r="YN201" s="35"/>
      <c r="YO201" s="35"/>
      <c r="YP201" s="35"/>
      <c r="YQ201" s="35"/>
      <c r="YR201" s="35"/>
      <c r="YS201" s="35"/>
    </row>
    <row r="202" spans="1:669" ht="15" customHeight="1" x14ac:dyDescent="0.25">
      <c r="A202" s="22" t="s">
        <v>144</v>
      </c>
      <c r="B202" s="150" t="s">
        <v>15</v>
      </c>
      <c r="C202" s="42" t="s">
        <v>67</v>
      </c>
      <c r="D202" s="42" t="s">
        <v>197</v>
      </c>
      <c r="E202" s="44">
        <v>44564</v>
      </c>
      <c r="F202" s="8" t="s">
        <v>99</v>
      </c>
      <c r="G202" s="138">
        <v>45000</v>
      </c>
      <c r="H202" s="138">
        <v>1291.5</v>
      </c>
      <c r="I202" s="138">
        <v>1148.33</v>
      </c>
      <c r="J202" s="138">
        <v>1368</v>
      </c>
      <c r="K202" s="138">
        <v>1150</v>
      </c>
      <c r="L202" s="138">
        <v>4957.83</v>
      </c>
      <c r="M202" s="138">
        <f>G202-L202</f>
        <v>40042.17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  <c r="IW202" s="35"/>
      <c r="IX202" s="35"/>
      <c r="IY202" s="35"/>
      <c r="IZ202" s="35"/>
      <c r="JA202" s="35"/>
      <c r="JB202" s="35"/>
      <c r="JC202" s="35"/>
      <c r="JD202" s="35"/>
      <c r="JE202" s="35"/>
      <c r="JF202" s="35"/>
      <c r="JG202" s="35"/>
      <c r="JH202" s="35"/>
      <c r="JI202" s="35"/>
      <c r="JJ202" s="35"/>
      <c r="JK202" s="35"/>
      <c r="JL202" s="35"/>
      <c r="JM202" s="35"/>
      <c r="JN202" s="35"/>
      <c r="JO202" s="35"/>
      <c r="JP202" s="35"/>
      <c r="JQ202" s="35"/>
      <c r="JR202" s="35"/>
      <c r="JS202" s="35"/>
      <c r="JT202" s="35"/>
      <c r="JU202" s="35"/>
      <c r="JV202" s="35"/>
      <c r="JW202" s="35"/>
      <c r="JX202" s="35"/>
      <c r="JY202" s="35"/>
      <c r="JZ202" s="35"/>
      <c r="KA202" s="35"/>
      <c r="KB202" s="35"/>
      <c r="KC202" s="35"/>
      <c r="KD202" s="35"/>
      <c r="KE202" s="35"/>
      <c r="KF202" s="35"/>
      <c r="KG202" s="35"/>
      <c r="KH202" s="35"/>
      <c r="KI202" s="35"/>
      <c r="KJ202" s="35"/>
      <c r="KK202" s="35"/>
      <c r="KL202" s="35"/>
      <c r="KM202" s="35"/>
      <c r="KN202" s="35"/>
      <c r="KO202" s="35"/>
      <c r="KP202" s="35"/>
      <c r="KQ202" s="35"/>
      <c r="KR202" s="35"/>
      <c r="KS202" s="35"/>
      <c r="KT202" s="35"/>
      <c r="KU202" s="35"/>
      <c r="KV202" s="35"/>
      <c r="KW202" s="35"/>
      <c r="KX202" s="35"/>
      <c r="KY202" s="35"/>
      <c r="KZ202" s="35"/>
      <c r="LA202" s="35"/>
      <c r="LB202" s="35"/>
      <c r="LC202" s="35"/>
      <c r="LD202" s="35"/>
      <c r="LE202" s="35"/>
      <c r="LF202" s="35"/>
      <c r="LG202" s="35"/>
      <c r="LH202" s="35"/>
      <c r="LI202" s="35"/>
      <c r="LJ202" s="35"/>
      <c r="LK202" s="35"/>
      <c r="LL202" s="35"/>
      <c r="LM202" s="35"/>
      <c r="LN202" s="35"/>
      <c r="LO202" s="35"/>
      <c r="LP202" s="35"/>
      <c r="LQ202" s="35"/>
      <c r="LR202" s="35"/>
      <c r="LS202" s="35"/>
      <c r="LT202" s="35"/>
      <c r="LU202" s="35"/>
      <c r="LV202" s="35"/>
      <c r="LW202" s="35"/>
      <c r="LX202" s="35"/>
      <c r="LY202" s="35"/>
      <c r="LZ202" s="35"/>
      <c r="MA202" s="35"/>
      <c r="MB202" s="35"/>
      <c r="MC202" s="35"/>
      <c r="MD202" s="35"/>
      <c r="ME202" s="35"/>
      <c r="MF202" s="35"/>
      <c r="MG202" s="35"/>
      <c r="MH202" s="35"/>
      <c r="MI202" s="35"/>
      <c r="MJ202" s="35"/>
      <c r="MK202" s="35"/>
      <c r="ML202" s="35"/>
      <c r="MM202" s="35"/>
      <c r="MN202" s="35"/>
      <c r="MO202" s="35"/>
      <c r="MP202" s="35"/>
      <c r="MQ202" s="35"/>
      <c r="MR202" s="35"/>
      <c r="MS202" s="35"/>
      <c r="MT202" s="35"/>
      <c r="MU202" s="35"/>
      <c r="MV202" s="35"/>
      <c r="MW202" s="35"/>
      <c r="MX202" s="35"/>
      <c r="MY202" s="35"/>
      <c r="MZ202" s="35"/>
      <c r="NA202" s="35"/>
      <c r="NB202" s="35"/>
      <c r="NC202" s="35"/>
      <c r="ND202" s="35"/>
      <c r="NE202" s="35"/>
      <c r="NF202" s="35"/>
      <c r="NG202" s="35"/>
      <c r="NH202" s="35"/>
      <c r="NI202" s="35"/>
      <c r="NJ202" s="35"/>
      <c r="NK202" s="35"/>
      <c r="NL202" s="35"/>
      <c r="NM202" s="35"/>
      <c r="NN202" s="35"/>
      <c r="NO202" s="35"/>
      <c r="NP202" s="35"/>
      <c r="NQ202" s="35"/>
      <c r="NR202" s="35"/>
      <c r="NS202" s="35"/>
      <c r="NT202" s="35"/>
      <c r="NU202" s="35"/>
      <c r="NV202" s="35"/>
      <c r="NW202" s="35"/>
      <c r="NX202" s="35"/>
      <c r="NY202" s="35"/>
      <c r="NZ202" s="35"/>
      <c r="OA202" s="35"/>
      <c r="OB202" s="35"/>
      <c r="OC202" s="35"/>
      <c r="OD202" s="35"/>
      <c r="OE202" s="35"/>
      <c r="OF202" s="35"/>
      <c r="OG202" s="35"/>
      <c r="OH202" s="35"/>
      <c r="OI202" s="35"/>
      <c r="OJ202" s="35"/>
      <c r="OK202" s="35"/>
      <c r="OL202" s="35"/>
      <c r="OM202" s="35"/>
      <c r="ON202" s="35"/>
      <c r="OO202" s="35"/>
      <c r="OP202" s="35"/>
      <c r="OQ202" s="35"/>
      <c r="OR202" s="35"/>
      <c r="OS202" s="35"/>
      <c r="OT202" s="35"/>
      <c r="OU202" s="35"/>
      <c r="OV202" s="35"/>
      <c r="OW202" s="35"/>
      <c r="OX202" s="35"/>
      <c r="OY202" s="35"/>
      <c r="OZ202" s="35"/>
      <c r="PA202" s="35"/>
      <c r="PB202" s="35"/>
      <c r="PC202" s="35"/>
      <c r="PD202" s="35"/>
      <c r="PE202" s="35"/>
      <c r="PF202" s="35"/>
      <c r="PG202" s="35"/>
      <c r="PH202" s="35"/>
      <c r="PI202" s="35"/>
      <c r="PJ202" s="35"/>
      <c r="PK202" s="35"/>
      <c r="PL202" s="35"/>
      <c r="PM202" s="35"/>
      <c r="PN202" s="35"/>
      <c r="PO202" s="35"/>
      <c r="PP202" s="35"/>
      <c r="PQ202" s="35"/>
      <c r="PR202" s="35"/>
      <c r="PS202" s="35"/>
      <c r="PT202" s="35"/>
      <c r="PU202" s="35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  <c r="QI202" s="35"/>
      <c r="QJ202" s="35"/>
      <c r="QK202" s="35"/>
      <c r="QL202" s="35"/>
      <c r="QM202" s="35"/>
      <c r="QN202" s="35"/>
      <c r="QO202" s="35"/>
      <c r="QP202" s="35"/>
      <c r="QQ202" s="35"/>
      <c r="QR202" s="35"/>
      <c r="QS202" s="35"/>
      <c r="QT202" s="35"/>
      <c r="QU202" s="35"/>
      <c r="QV202" s="35"/>
      <c r="QW202" s="35"/>
      <c r="QX202" s="35"/>
      <c r="QY202" s="35"/>
      <c r="QZ202" s="35"/>
      <c r="RA202" s="35"/>
      <c r="RB202" s="35"/>
      <c r="RC202" s="35"/>
      <c r="RD202" s="35"/>
      <c r="RE202" s="35"/>
      <c r="RF202" s="35"/>
      <c r="RG202" s="35"/>
      <c r="RH202" s="35"/>
      <c r="RI202" s="35"/>
      <c r="RJ202" s="35"/>
      <c r="RK202" s="35"/>
      <c r="RL202" s="35"/>
      <c r="RM202" s="35"/>
      <c r="RN202" s="35"/>
      <c r="RO202" s="35"/>
      <c r="RP202" s="35"/>
      <c r="RQ202" s="35"/>
      <c r="RR202" s="35"/>
      <c r="RS202" s="35"/>
      <c r="RT202" s="35"/>
      <c r="RU202" s="35"/>
      <c r="RV202" s="35"/>
      <c r="RW202" s="35"/>
      <c r="RX202" s="35"/>
      <c r="RY202" s="35"/>
      <c r="RZ202" s="35"/>
      <c r="SA202" s="35"/>
      <c r="SB202" s="35"/>
      <c r="SC202" s="35"/>
      <c r="SD202" s="35"/>
      <c r="SE202" s="35"/>
      <c r="SF202" s="35"/>
      <c r="SG202" s="35"/>
      <c r="SH202" s="35"/>
      <c r="SI202" s="35"/>
      <c r="SJ202" s="35"/>
      <c r="SK202" s="35"/>
      <c r="SL202" s="35"/>
      <c r="SM202" s="35"/>
      <c r="SN202" s="35"/>
      <c r="SO202" s="35"/>
      <c r="SP202" s="35"/>
      <c r="SQ202" s="35"/>
      <c r="SR202" s="35"/>
      <c r="SS202" s="35"/>
      <c r="ST202" s="35"/>
      <c r="SU202" s="35"/>
      <c r="SV202" s="35"/>
      <c r="SW202" s="35"/>
      <c r="SX202" s="35"/>
      <c r="SY202" s="35"/>
      <c r="SZ202" s="35"/>
      <c r="TA202" s="35"/>
      <c r="TB202" s="35"/>
      <c r="TC202" s="35"/>
      <c r="TD202" s="35"/>
      <c r="TE202" s="35"/>
      <c r="TF202" s="35"/>
      <c r="TG202" s="35"/>
      <c r="TH202" s="35"/>
      <c r="TI202" s="35"/>
      <c r="TJ202" s="35"/>
      <c r="TK202" s="35"/>
      <c r="TL202" s="35"/>
      <c r="TM202" s="35"/>
      <c r="TN202" s="35"/>
      <c r="TO202" s="35"/>
      <c r="TP202" s="35"/>
      <c r="TQ202" s="35"/>
      <c r="TR202" s="35"/>
      <c r="TS202" s="35"/>
      <c r="TT202" s="35"/>
      <c r="TU202" s="35"/>
      <c r="TV202" s="35"/>
      <c r="TW202" s="35"/>
      <c r="TX202" s="35"/>
      <c r="TY202" s="35"/>
      <c r="TZ202" s="35"/>
      <c r="UA202" s="35"/>
      <c r="UB202" s="35"/>
      <c r="UC202" s="35"/>
      <c r="UD202" s="35"/>
      <c r="UE202" s="35"/>
      <c r="UF202" s="35"/>
      <c r="UG202" s="35"/>
      <c r="UH202" s="35"/>
      <c r="UI202" s="35"/>
      <c r="UJ202" s="35"/>
      <c r="UK202" s="35"/>
      <c r="UL202" s="35"/>
      <c r="UM202" s="35"/>
      <c r="UN202" s="35"/>
      <c r="UO202" s="35"/>
      <c r="UP202" s="35"/>
      <c r="UQ202" s="35"/>
      <c r="UR202" s="35"/>
      <c r="US202" s="35"/>
      <c r="UT202" s="35"/>
      <c r="UU202" s="35"/>
      <c r="UV202" s="35"/>
      <c r="UW202" s="35"/>
      <c r="UX202" s="35"/>
      <c r="UY202" s="35"/>
      <c r="UZ202" s="35"/>
      <c r="VA202" s="35"/>
      <c r="VB202" s="35"/>
      <c r="VC202" s="35"/>
      <c r="VD202" s="35"/>
      <c r="VE202" s="35"/>
      <c r="VF202" s="35"/>
      <c r="VG202" s="35"/>
      <c r="VH202" s="35"/>
      <c r="VI202" s="35"/>
      <c r="VJ202" s="35"/>
      <c r="VK202" s="35"/>
      <c r="VL202" s="35"/>
      <c r="VM202" s="35"/>
      <c r="VN202" s="35"/>
      <c r="VO202" s="35"/>
      <c r="VP202" s="35"/>
      <c r="VQ202" s="35"/>
      <c r="VR202" s="35"/>
      <c r="VS202" s="35"/>
      <c r="VT202" s="35"/>
      <c r="VU202" s="35"/>
      <c r="VV202" s="35"/>
      <c r="VW202" s="35"/>
      <c r="VX202" s="35"/>
      <c r="VY202" s="35"/>
      <c r="VZ202" s="35"/>
      <c r="WA202" s="35"/>
      <c r="WB202" s="35"/>
      <c r="WC202" s="35"/>
      <c r="WD202" s="35"/>
      <c r="WE202" s="35"/>
      <c r="WF202" s="35"/>
      <c r="WG202" s="35"/>
      <c r="WH202" s="35"/>
      <c r="WI202" s="35"/>
      <c r="WJ202" s="35"/>
      <c r="WK202" s="35"/>
      <c r="WL202" s="35"/>
      <c r="WM202" s="35"/>
      <c r="WN202" s="35"/>
      <c r="WO202" s="35"/>
      <c r="WP202" s="35"/>
      <c r="WQ202" s="35"/>
      <c r="WR202" s="35"/>
      <c r="WS202" s="35"/>
      <c r="WT202" s="35"/>
      <c r="WU202" s="35"/>
      <c r="WV202" s="35"/>
      <c r="WW202" s="35"/>
      <c r="WX202" s="35"/>
      <c r="WY202" s="35"/>
      <c r="WZ202" s="35"/>
      <c r="XA202" s="35"/>
      <c r="XB202" s="35"/>
      <c r="XC202" s="35"/>
      <c r="XD202" s="35"/>
      <c r="XE202" s="35"/>
      <c r="XF202" s="35"/>
      <c r="XG202" s="35"/>
      <c r="XH202" s="35"/>
      <c r="XI202" s="35"/>
      <c r="XJ202" s="35"/>
      <c r="XK202" s="35"/>
      <c r="XL202" s="35"/>
      <c r="XM202" s="35"/>
      <c r="XN202" s="35"/>
      <c r="XO202" s="35"/>
      <c r="XP202" s="35"/>
      <c r="XQ202" s="35"/>
      <c r="XR202" s="35"/>
      <c r="XS202" s="35"/>
      <c r="XT202" s="35"/>
      <c r="XU202" s="35"/>
      <c r="XV202" s="35"/>
      <c r="XW202" s="35"/>
      <c r="XX202" s="35"/>
      <c r="XY202" s="35"/>
      <c r="XZ202" s="35"/>
      <c r="YA202" s="35"/>
      <c r="YB202" s="35"/>
      <c r="YC202" s="35"/>
      <c r="YD202" s="35"/>
      <c r="YE202" s="35"/>
      <c r="YF202" s="35"/>
      <c r="YG202" s="35"/>
      <c r="YH202" s="35"/>
      <c r="YI202" s="35"/>
      <c r="YJ202" s="35"/>
      <c r="YK202" s="35"/>
      <c r="YL202" s="35"/>
      <c r="YM202" s="35"/>
      <c r="YN202" s="35"/>
      <c r="YO202" s="35"/>
      <c r="YP202" s="35"/>
      <c r="YQ202" s="35"/>
      <c r="YR202" s="35"/>
      <c r="YS202" s="35"/>
    </row>
    <row r="203" spans="1:669" s="28" customFormat="1" ht="12.75" customHeight="1" x14ac:dyDescent="0.25">
      <c r="A203" s="22" t="s">
        <v>20</v>
      </c>
      <c r="B203" s="150" t="s">
        <v>15</v>
      </c>
      <c r="C203" s="42" t="s">
        <v>67</v>
      </c>
      <c r="D203" s="42" t="s">
        <v>197</v>
      </c>
      <c r="E203" s="44">
        <v>44440</v>
      </c>
      <c r="F203" s="8" t="s">
        <v>99</v>
      </c>
      <c r="G203" s="138">
        <v>45000</v>
      </c>
      <c r="H203" s="138">
        <v>1291.5</v>
      </c>
      <c r="I203" s="138">
        <v>1148.33</v>
      </c>
      <c r="J203" s="138">
        <v>1368</v>
      </c>
      <c r="K203" s="138">
        <v>25</v>
      </c>
      <c r="L203" s="138">
        <v>3832.83</v>
      </c>
      <c r="M203" s="138">
        <f>G203-L203</f>
        <v>41167.17</v>
      </c>
    </row>
    <row r="204" spans="1:669" ht="12.75" customHeight="1" x14ac:dyDescent="0.25">
      <c r="A204" s="22" t="s">
        <v>121</v>
      </c>
      <c r="B204" s="150" t="s">
        <v>115</v>
      </c>
      <c r="C204" s="42" t="s">
        <v>67</v>
      </c>
      <c r="D204" s="42" t="s">
        <v>197</v>
      </c>
      <c r="E204" s="44">
        <v>44593</v>
      </c>
      <c r="F204" s="8" t="s">
        <v>99</v>
      </c>
      <c r="G204" s="138">
        <v>70000</v>
      </c>
      <c r="H204" s="138">
        <v>2009</v>
      </c>
      <c r="I204" s="138">
        <v>5368.48</v>
      </c>
      <c r="J204" s="138">
        <v>2128</v>
      </c>
      <c r="K204" s="138">
        <v>5102.16</v>
      </c>
      <c r="L204" s="138">
        <v>14607.64</v>
      </c>
      <c r="M204" s="138">
        <f t="shared" ref="M204:M205" si="39">G204-L204</f>
        <v>55392.36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669" s="117" customFormat="1" ht="12.75" customHeight="1" x14ac:dyDescent="0.25">
      <c r="A205" s="22" t="s">
        <v>122</v>
      </c>
      <c r="B205" s="150" t="s">
        <v>123</v>
      </c>
      <c r="C205" s="42" t="s">
        <v>67</v>
      </c>
      <c r="D205" s="42" t="s">
        <v>197</v>
      </c>
      <c r="E205" s="44">
        <v>44594</v>
      </c>
      <c r="F205" s="8" t="s">
        <v>99</v>
      </c>
      <c r="G205" s="138">
        <v>45000</v>
      </c>
      <c r="H205" s="138">
        <v>1291.5</v>
      </c>
      <c r="I205" s="138">
        <v>1148.33</v>
      </c>
      <c r="J205" s="138">
        <v>1368</v>
      </c>
      <c r="K205" s="138">
        <v>25</v>
      </c>
      <c r="L205" s="138">
        <v>3832.83</v>
      </c>
      <c r="M205" s="138">
        <f t="shared" si="39"/>
        <v>41167.17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  <c r="IW205" s="28"/>
      <c r="IX205" s="28"/>
      <c r="IY205" s="28"/>
      <c r="IZ205" s="28"/>
      <c r="JA205" s="28"/>
      <c r="JB205" s="28"/>
      <c r="JC205" s="28"/>
      <c r="JD205" s="28"/>
      <c r="JE205" s="28"/>
      <c r="JF205" s="28"/>
      <c r="JG205" s="28"/>
      <c r="JH205" s="28"/>
      <c r="JI205" s="28"/>
      <c r="JJ205" s="28"/>
      <c r="JK205" s="28"/>
      <c r="JL205" s="28"/>
      <c r="JM205" s="28"/>
      <c r="JN205" s="28"/>
      <c r="JO205" s="28"/>
      <c r="JP205" s="28"/>
      <c r="JQ205" s="28"/>
      <c r="JR205" s="28"/>
      <c r="JS205" s="28"/>
      <c r="JT205" s="28"/>
      <c r="JU205" s="28"/>
      <c r="JV205" s="28"/>
      <c r="JW205" s="28"/>
      <c r="JX205" s="28"/>
      <c r="JY205" s="28"/>
      <c r="JZ205" s="28"/>
      <c r="KA205" s="28"/>
      <c r="KB205" s="28"/>
      <c r="KC205" s="28"/>
      <c r="KD205" s="28"/>
      <c r="KE205" s="28"/>
      <c r="KF205" s="28"/>
      <c r="KG205" s="28"/>
      <c r="KH205" s="28"/>
      <c r="KI205" s="28"/>
      <c r="KJ205" s="28"/>
      <c r="KK205" s="28"/>
      <c r="KL205" s="28"/>
      <c r="KM205" s="28"/>
      <c r="KN205" s="28"/>
      <c r="KO205" s="28"/>
      <c r="KP205" s="28"/>
      <c r="KQ205" s="28"/>
      <c r="KR205" s="28"/>
      <c r="KS205" s="28"/>
      <c r="KT205" s="28"/>
      <c r="KU205" s="28"/>
      <c r="KV205" s="28"/>
      <c r="KW205" s="28"/>
      <c r="KX205" s="28"/>
      <c r="KY205" s="28"/>
      <c r="KZ205" s="28"/>
      <c r="LA205" s="28"/>
      <c r="LB205" s="28"/>
      <c r="LC205" s="28"/>
      <c r="LD205" s="28"/>
      <c r="LE205" s="28"/>
      <c r="LF205" s="28"/>
      <c r="LG205" s="28"/>
      <c r="LH205" s="28"/>
      <c r="LI205" s="28"/>
      <c r="LJ205" s="28"/>
      <c r="LK205" s="28"/>
      <c r="LL205" s="28"/>
      <c r="LM205" s="28"/>
      <c r="LN205" s="28"/>
      <c r="LO205" s="28"/>
      <c r="LP205" s="28"/>
      <c r="LQ205" s="28"/>
      <c r="LR205" s="28"/>
      <c r="LS205" s="28"/>
      <c r="LT205" s="28"/>
      <c r="LU205" s="28"/>
      <c r="LV205" s="28"/>
      <c r="LW205" s="28"/>
      <c r="LX205" s="28"/>
      <c r="LY205" s="28"/>
      <c r="LZ205" s="28"/>
      <c r="MA205" s="28"/>
      <c r="MB205" s="28"/>
      <c r="MC205" s="28"/>
      <c r="MD205" s="28"/>
      <c r="ME205" s="28"/>
      <c r="MF205" s="28"/>
      <c r="MG205" s="28"/>
      <c r="MH205" s="28"/>
      <c r="MI205" s="28"/>
      <c r="MJ205" s="28"/>
      <c r="MK205" s="28"/>
      <c r="ML205" s="28"/>
      <c r="MM205" s="28"/>
      <c r="MN205" s="28"/>
      <c r="MO205" s="28"/>
      <c r="MP205" s="28"/>
      <c r="MQ205" s="28"/>
      <c r="MR205" s="28"/>
      <c r="MS205" s="28"/>
      <c r="MT205" s="28"/>
      <c r="MU205" s="28"/>
      <c r="MV205" s="28"/>
      <c r="MW205" s="28"/>
      <c r="MX205" s="28"/>
      <c r="MY205" s="28"/>
      <c r="MZ205" s="28"/>
      <c r="NA205" s="28"/>
      <c r="NB205" s="28"/>
      <c r="NC205" s="28"/>
      <c r="ND205" s="28"/>
      <c r="NE205" s="28"/>
      <c r="NF205" s="28"/>
      <c r="NG205" s="28"/>
      <c r="NH205" s="28"/>
      <c r="NI205" s="28"/>
      <c r="NJ205" s="28"/>
      <c r="NK205" s="28"/>
      <c r="NL205" s="28"/>
      <c r="NM205" s="28"/>
      <c r="NN205" s="28"/>
      <c r="NO205" s="28"/>
      <c r="NP205" s="28"/>
      <c r="NQ205" s="28"/>
      <c r="NR205" s="28"/>
      <c r="NS205" s="28"/>
      <c r="NT205" s="28"/>
      <c r="NU205" s="28"/>
      <c r="NV205" s="28"/>
      <c r="NW205" s="28"/>
      <c r="NX205" s="28"/>
      <c r="NY205" s="28"/>
      <c r="NZ205" s="28"/>
      <c r="OA205" s="28"/>
      <c r="OB205" s="28"/>
      <c r="OC205" s="28"/>
      <c r="OD205" s="28"/>
      <c r="OE205" s="28"/>
      <c r="OF205" s="28"/>
      <c r="OG205" s="28"/>
      <c r="OH205" s="28"/>
      <c r="OI205" s="28"/>
      <c r="OJ205" s="28"/>
      <c r="OK205" s="28"/>
      <c r="OL205" s="28"/>
      <c r="OM205" s="28"/>
      <c r="ON205" s="28"/>
      <c r="OO205" s="28"/>
      <c r="OP205" s="28"/>
      <c r="OQ205" s="28"/>
      <c r="OR205" s="28"/>
      <c r="OS205" s="28"/>
      <c r="OT205" s="28"/>
      <c r="OU205" s="28"/>
      <c r="OV205" s="28"/>
      <c r="OW205" s="28"/>
      <c r="OX205" s="28"/>
      <c r="OY205" s="28"/>
      <c r="OZ205" s="28"/>
      <c r="PA205" s="28"/>
      <c r="PB205" s="28"/>
      <c r="PC205" s="28"/>
      <c r="PD205" s="28"/>
      <c r="PE205" s="28"/>
      <c r="PF205" s="28"/>
      <c r="PG205" s="28"/>
      <c r="PH205" s="28"/>
      <c r="PI205" s="28"/>
      <c r="PJ205" s="28"/>
      <c r="PK205" s="28"/>
      <c r="PL205" s="28"/>
      <c r="PM205" s="28"/>
      <c r="PN205" s="28"/>
      <c r="PO205" s="28"/>
      <c r="PP205" s="28"/>
      <c r="PQ205" s="28"/>
      <c r="PR205" s="28"/>
      <c r="PS205" s="28"/>
      <c r="PT205" s="28"/>
      <c r="PU205" s="28"/>
      <c r="PV205" s="28"/>
      <c r="PW205" s="28"/>
      <c r="PX205" s="28"/>
      <c r="PY205" s="28"/>
      <c r="PZ205" s="28"/>
      <c r="QA205" s="28"/>
      <c r="QB205" s="28"/>
      <c r="QC205" s="28"/>
      <c r="QD205" s="28"/>
      <c r="QE205" s="28"/>
      <c r="QF205" s="28"/>
      <c r="QG205" s="28"/>
      <c r="QH205" s="28"/>
      <c r="QI205" s="28"/>
      <c r="QJ205" s="28"/>
      <c r="QK205" s="28"/>
      <c r="QL205" s="28"/>
      <c r="QM205" s="28"/>
      <c r="QN205" s="28"/>
      <c r="QO205" s="28"/>
      <c r="QP205" s="28"/>
      <c r="QQ205" s="28"/>
      <c r="QR205" s="28"/>
      <c r="QS205" s="28"/>
      <c r="QT205" s="28"/>
      <c r="QU205" s="28"/>
      <c r="QV205" s="28"/>
      <c r="QW205" s="28"/>
      <c r="QX205" s="28"/>
      <c r="QY205" s="28"/>
      <c r="QZ205" s="28"/>
      <c r="RA205" s="28"/>
      <c r="RB205" s="28"/>
      <c r="RC205" s="28"/>
      <c r="RD205" s="28"/>
      <c r="RE205" s="28"/>
      <c r="RF205" s="28"/>
      <c r="RG205" s="28"/>
      <c r="RH205" s="28"/>
      <c r="RI205" s="28"/>
      <c r="RJ205" s="28"/>
      <c r="RK205" s="28"/>
      <c r="RL205" s="28"/>
      <c r="RM205" s="28"/>
      <c r="RN205" s="28"/>
      <c r="RO205" s="28"/>
      <c r="RP205" s="28"/>
      <c r="RQ205" s="28"/>
      <c r="RR205" s="28"/>
      <c r="RS205" s="28"/>
      <c r="RT205" s="28"/>
      <c r="RU205" s="28"/>
      <c r="RV205" s="28"/>
      <c r="RW205" s="28"/>
      <c r="RX205" s="28"/>
      <c r="RY205" s="28"/>
      <c r="RZ205" s="28"/>
      <c r="SA205" s="28"/>
      <c r="SB205" s="28"/>
      <c r="SC205" s="28"/>
      <c r="SD205" s="28"/>
      <c r="SE205" s="28"/>
      <c r="SF205" s="28"/>
      <c r="SG205" s="28"/>
      <c r="SH205" s="28"/>
      <c r="SI205" s="28"/>
      <c r="SJ205" s="28"/>
      <c r="SK205" s="28"/>
      <c r="SL205" s="28"/>
      <c r="SM205" s="28"/>
      <c r="SN205" s="28"/>
      <c r="SO205" s="28"/>
      <c r="SP205" s="28"/>
      <c r="SQ205" s="28"/>
      <c r="SR205" s="28"/>
      <c r="SS205" s="28"/>
      <c r="ST205" s="28"/>
      <c r="SU205" s="28"/>
      <c r="SV205" s="28"/>
      <c r="SW205" s="28"/>
      <c r="SX205" s="28"/>
      <c r="SY205" s="28"/>
      <c r="SZ205" s="28"/>
      <c r="TA205" s="28"/>
      <c r="TB205" s="28"/>
      <c r="TC205" s="28"/>
      <c r="TD205" s="28"/>
      <c r="TE205" s="28"/>
      <c r="TF205" s="28"/>
      <c r="TG205" s="28"/>
      <c r="TH205" s="28"/>
      <c r="TI205" s="28"/>
      <c r="TJ205" s="28"/>
      <c r="TK205" s="28"/>
      <c r="TL205" s="28"/>
      <c r="TM205" s="28"/>
      <c r="TN205" s="28"/>
      <c r="TO205" s="28"/>
      <c r="TP205" s="28"/>
      <c r="TQ205" s="28"/>
      <c r="TR205" s="28"/>
      <c r="TS205" s="28"/>
      <c r="TT205" s="28"/>
      <c r="TU205" s="28"/>
      <c r="TV205" s="28"/>
      <c r="TW205" s="28"/>
      <c r="TX205" s="28"/>
    </row>
    <row r="206" spans="1:669" s="29" customFormat="1" ht="12.75" customHeight="1" x14ac:dyDescent="0.25">
      <c r="A206" s="82" t="s">
        <v>13</v>
      </c>
      <c r="B206" s="71">
        <v>4</v>
      </c>
      <c r="C206" s="39"/>
      <c r="D206" s="39"/>
      <c r="E206" s="41"/>
      <c r="F206" s="41"/>
      <c r="G206" s="105">
        <f t="shared" ref="G206:J206" si="40">SUM(G202:G205)</f>
        <v>205000</v>
      </c>
      <c r="H206" s="105">
        <f t="shared" si="40"/>
        <v>5883.5</v>
      </c>
      <c r="I206" s="105">
        <f t="shared" si="40"/>
        <v>8813.4699999999993</v>
      </c>
      <c r="J206" s="105">
        <f t="shared" si="40"/>
        <v>6232</v>
      </c>
      <c r="K206" s="105">
        <f>SUM(K202:K205)</f>
        <v>6302.16</v>
      </c>
      <c r="L206" s="105">
        <f>SUM(L202:L205)</f>
        <v>27231.129999999997</v>
      </c>
      <c r="M206" s="144">
        <f>SUM(M202:M205)</f>
        <v>177768.87</v>
      </c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  <c r="KT206" s="28"/>
      <c r="KU206" s="28"/>
      <c r="KV206" s="28"/>
      <c r="KW206" s="28"/>
      <c r="KX206" s="28"/>
      <c r="KY206" s="28"/>
      <c r="KZ206" s="28"/>
      <c r="LA206" s="28"/>
      <c r="LB206" s="28"/>
      <c r="LC206" s="28"/>
      <c r="LD206" s="28"/>
      <c r="LE206" s="28"/>
      <c r="LF206" s="28"/>
      <c r="LG206" s="28"/>
      <c r="LH206" s="28"/>
      <c r="LI206" s="28"/>
      <c r="LJ206" s="28"/>
      <c r="LK206" s="28"/>
      <c r="LL206" s="28"/>
      <c r="LM206" s="28"/>
      <c r="LN206" s="28"/>
      <c r="LO206" s="28"/>
      <c r="LP206" s="28"/>
      <c r="LQ206" s="28"/>
      <c r="LR206" s="28"/>
      <c r="LS206" s="28"/>
      <c r="LT206" s="28"/>
      <c r="LU206" s="28"/>
      <c r="LV206" s="28"/>
      <c r="LW206" s="28"/>
      <c r="LX206" s="28"/>
      <c r="LY206" s="28"/>
      <c r="LZ206" s="28"/>
      <c r="MA206" s="28"/>
      <c r="MB206" s="28"/>
      <c r="MC206" s="28"/>
      <c r="MD206" s="28"/>
      <c r="ME206" s="28"/>
      <c r="MF206" s="28"/>
      <c r="MG206" s="28"/>
      <c r="MH206" s="28"/>
      <c r="MI206" s="28"/>
      <c r="MJ206" s="28"/>
      <c r="MK206" s="28"/>
      <c r="ML206" s="28"/>
      <c r="MM206" s="28"/>
      <c r="MN206" s="28"/>
      <c r="MO206" s="28"/>
      <c r="MP206" s="28"/>
      <c r="MQ206" s="28"/>
      <c r="MR206" s="28"/>
      <c r="MS206" s="28"/>
      <c r="MT206" s="28"/>
      <c r="MU206" s="28"/>
      <c r="MV206" s="28"/>
      <c r="MW206" s="28"/>
      <c r="MX206" s="28"/>
      <c r="MY206" s="28"/>
      <c r="MZ206" s="28"/>
      <c r="NA206" s="28"/>
      <c r="NB206" s="28"/>
      <c r="NC206" s="28"/>
      <c r="ND206" s="28"/>
      <c r="NE206" s="28"/>
      <c r="NF206" s="28"/>
      <c r="NG206" s="28"/>
      <c r="NH206" s="28"/>
      <c r="NI206" s="28"/>
      <c r="NJ206" s="28"/>
      <c r="NK206" s="28"/>
      <c r="NL206" s="28"/>
      <c r="NM206" s="28"/>
      <c r="NN206" s="28"/>
      <c r="NO206" s="28"/>
      <c r="NP206" s="28"/>
      <c r="NQ206" s="28"/>
      <c r="NR206" s="28"/>
      <c r="NS206" s="28"/>
      <c r="NT206" s="28"/>
      <c r="NU206" s="28"/>
      <c r="NV206" s="28"/>
      <c r="NW206" s="28"/>
      <c r="NX206" s="28"/>
      <c r="NY206" s="28"/>
      <c r="NZ206" s="28"/>
      <c r="OA206" s="28"/>
      <c r="OB206" s="28"/>
      <c r="OC206" s="28"/>
      <c r="OD206" s="28"/>
      <c r="OE206" s="28"/>
      <c r="OF206" s="28"/>
      <c r="OG206" s="28"/>
      <c r="OH206" s="28"/>
      <c r="OI206" s="28"/>
      <c r="OJ206" s="28"/>
      <c r="OK206" s="28"/>
      <c r="OL206" s="28"/>
      <c r="OM206" s="28"/>
      <c r="ON206" s="28"/>
      <c r="OO206" s="28"/>
      <c r="OP206" s="28"/>
      <c r="OQ206" s="28"/>
      <c r="OR206" s="28"/>
      <c r="OS206" s="28"/>
      <c r="OT206" s="28"/>
      <c r="OU206" s="28"/>
      <c r="OV206" s="28"/>
      <c r="OW206" s="28"/>
      <c r="OX206" s="28"/>
      <c r="OY206" s="28"/>
      <c r="OZ206" s="28"/>
      <c r="PA206" s="28"/>
      <c r="PB206" s="28"/>
      <c r="PC206" s="28"/>
      <c r="PD206" s="28"/>
      <c r="PE206" s="28"/>
      <c r="PF206" s="28"/>
      <c r="PG206" s="28"/>
      <c r="PH206" s="28"/>
      <c r="PI206" s="28"/>
      <c r="PJ206" s="28"/>
      <c r="PK206" s="28"/>
      <c r="PL206" s="28"/>
      <c r="PM206" s="28"/>
      <c r="PN206" s="28"/>
      <c r="PO206" s="28"/>
      <c r="PP206" s="28"/>
      <c r="PQ206" s="28"/>
      <c r="PR206" s="28"/>
      <c r="PS206" s="28"/>
      <c r="PT206" s="28"/>
      <c r="PU206" s="28"/>
      <c r="PV206" s="28"/>
      <c r="PW206" s="28"/>
      <c r="PX206" s="28"/>
      <c r="PY206" s="28"/>
      <c r="PZ206" s="28"/>
      <c r="QA206" s="28"/>
      <c r="QB206" s="28"/>
      <c r="QC206" s="28"/>
      <c r="QD206" s="28"/>
      <c r="QE206" s="28"/>
      <c r="QF206" s="28"/>
      <c r="QG206" s="28"/>
      <c r="QH206" s="28"/>
      <c r="QI206" s="28"/>
      <c r="QJ206" s="28"/>
      <c r="QK206" s="28"/>
      <c r="QL206" s="28"/>
      <c r="QM206" s="28"/>
      <c r="QN206" s="28"/>
      <c r="QO206" s="28"/>
      <c r="QP206" s="28"/>
      <c r="QQ206" s="28"/>
      <c r="QR206" s="28"/>
      <c r="QS206" s="28"/>
      <c r="QT206" s="28"/>
      <c r="QU206" s="28"/>
      <c r="QV206" s="28"/>
      <c r="QW206" s="28"/>
      <c r="QX206" s="28"/>
      <c r="QY206" s="28"/>
      <c r="QZ206" s="28"/>
      <c r="RA206" s="28"/>
      <c r="RB206" s="28"/>
      <c r="RC206" s="28"/>
      <c r="RD206" s="28"/>
      <c r="RE206" s="28"/>
      <c r="RF206" s="28"/>
      <c r="RG206" s="28"/>
      <c r="RH206" s="28"/>
      <c r="RI206" s="28"/>
      <c r="RJ206" s="28"/>
      <c r="RK206" s="28"/>
      <c r="RL206" s="28"/>
      <c r="RM206" s="28"/>
      <c r="RN206" s="28"/>
      <c r="RO206" s="28"/>
      <c r="RP206" s="28"/>
      <c r="RQ206" s="28"/>
      <c r="RR206" s="28"/>
      <c r="RS206" s="28"/>
      <c r="RT206" s="28"/>
      <c r="RU206" s="28"/>
      <c r="RV206" s="28"/>
      <c r="RW206" s="28"/>
      <c r="RX206" s="28"/>
      <c r="RY206" s="28"/>
      <c r="RZ206" s="28"/>
      <c r="SA206" s="28"/>
      <c r="SB206" s="28"/>
      <c r="SC206" s="28"/>
      <c r="SD206" s="28"/>
      <c r="SE206" s="28"/>
      <c r="SF206" s="28"/>
      <c r="SG206" s="28"/>
      <c r="SH206" s="28"/>
      <c r="SI206" s="28"/>
      <c r="SJ206" s="28"/>
      <c r="SK206" s="28"/>
      <c r="SL206" s="28"/>
      <c r="SM206" s="28"/>
      <c r="SN206" s="28"/>
      <c r="SO206" s="28"/>
      <c r="SP206" s="28"/>
      <c r="SQ206" s="28"/>
      <c r="SR206" s="28"/>
      <c r="SS206" s="28"/>
      <c r="ST206" s="28"/>
      <c r="SU206" s="28"/>
      <c r="SV206" s="28"/>
      <c r="SW206" s="28"/>
      <c r="SX206" s="28"/>
      <c r="SY206" s="28"/>
      <c r="SZ206" s="28"/>
      <c r="TA206" s="28"/>
      <c r="TB206" s="28"/>
      <c r="TC206" s="28"/>
      <c r="TD206" s="28"/>
      <c r="TE206" s="28"/>
      <c r="TF206" s="28"/>
      <c r="TG206" s="28"/>
      <c r="TH206" s="28"/>
      <c r="TI206" s="28"/>
      <c r="TJ206" s="28"/>
      <c r="TK206" s="28"/>
      <c r="TL206" s="28"/>
      <c r="TM206" s="28"/>
      <c r="TN206" s="28"/>
      <c r="TO206" s="28"/>
      <c r="TP206" s="28"/>
      <c r="TQ206" s="28"/>
      <c r="TR206" s="28"/>
      <c r="TS206" s="28"/>
      <c r="TT206" s="28"/>
      <c r="TU206" s="28"/>
      <c r="TV206" s="28"/>
      <c r="TW206" s="28"/>
      <c r="TX206" s="28"/>
    </row>
    <row r="207" spans="1:669" s="12" customFormat="1" ht="15.75" x14ac:dyDescent="0.25">
      <c r="A207" s="29"/>
      <c r="B207" s="13"/>
      <c r="C207" s="13"/>
      <c r="D207" s="13"/>
      <c r="E207" s="127"/>
      <c r="F207" s="128"/>
      <c r="G207" s="142"/>
      <c r="H207" s="121"/>
      <c r="I207" s="142"/>
      <c r="J207" s="142"/>
      <c r="K207" s="142"/>
      <c r="L207" s="142"/>
      <c r="M207" s="121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 s="32"/>
      <c r="NC207" s="32"/>
      <c r="ND207" s="32"/>
      <c r="NE207" s="32"/>
      <c r="NF207" s="32"/>
      <c r="NG207" s="32"/>
      <c r="NH207" s="32"/>
      <c r="NI207" s="32"/>
      <c r="NJ207" s="32"/>
      <c r="NK207" s="32"/>
      <c r="NL207" s="32"/>
      <c r="NM207" s="32"/>
      <c r="NN207" s="32"/>
      <c r="NO207" s="32"/>
      <c r="NP207" s="32"/>
      <c r="NQ207" s="32"/>
      <c r="NR207" s="32"/>
      <c r="NS207" s="32"/>
      <c r="NT207" s="32"/>
      <c r="NU207" s="32"/>
      <c r="NV207" s="32"/>
      <c r="NW207" s="32"/>
      <c r="NX207" s="32"/>
      <c r="NY207" s="32"/>
      <c r="NZ207" s="32"/>
      <c r="OA207" s="32"/>
      <c r="OB207" s="32"/>
      <c r="OC207" s="32"/>
      <c r="OD207" s="32"/>
      <c r="OE207" s="32"/>
      <c r="OF207" s="32"/>
      <c r="OG207" s="32"/>
      <c r="OH207" s="32"/>
      <c r="OI207" s="32"/>
      <c r="OJ207" s="32"/>
      <c r="OK207" s="32"/>
      <c r="OL207" s="32"/>
      <c r="OM207" s="32"/>
      <c r="ON207" s="32"/>
      <c r="OO207" s="32"/>
      <c r="OP207" s="32"/>
      <c r="OQ207" s="32"/>
      <c r="OR207" s="32"/>
      <c r="OS207" s="32"/>
      <c r="OT207" s="32"/>
      <c r="OU207" s="32"/>
      <c r="OV207" s="32"/>
      <c r="OW207" s="32"/>
      <c r="OX207" s="32"/>
      <c r="OY207" s="32"/>
      <c r="OZ207" s="32"/>
      <c r="PA207" s="32"/>
      <c r="PB207" s="32"/>
      <c r="PC207" s="32"/>
      <c r="PD207" s="32"/>
      <c r="PE207" s="32"/>
      <c r="PF207" s="32"/>
      <c r="PG207" s="32"/>
      <c r="PH207" s="32"/>
      <c r="PI207" s="32"/>
      <c r="PJ207" s="32"/>
      <c r="PK207" s="32"/>
      <c r="PL207" s="32"/>
      <c r="PM207" s="32"/>
      <c r="PN207" s="32"/>
      <c r="PO207" s="32"/>
      <c r="PP207" s="32"/>
      <c r="PQ207" s="32"/>
      <c r="PR207" s="32"/>
      <c r="PS207" s="32"/>
      <c r="PT207" s="32"/>
      <c r="PU207" s="32"/>
      <c r="PV207" s="32"/>
      <c r="PW207" s="32"/>
      <c r="PX207" s="32"/>
      <c r="PY207" s="32"/>
      <c r="PZ207" s="32"/>
      <c r="QA207" s="32"/>
      <c r="QB207" s="32"/>
      <c r="QC207" s="32"/>
      <c r="QD207" s="32"/>
      <c r="QE207" s="32"/>
      <c r="QF207" s="32"/>
      <c r="QG207" s="32"/>
      <c r="QH207" s="32"/>
      <c r="QI207" s="32"/>
      <c r="QJ207" s="32"/>
      <c r="QK207" s="32"/>
      <c r="QL207" s="32"/>
      <c r="QM207" s="32"/>
      <c r="QN207" s="32"/>
      <c r="QO207" s="32"/>
      <c r="QP207" s="32"/>
      <c r="QQ207" s="32"/>
      <c r="QR207" s="32"/>
      <c r="QS207" s="32"/>
      <c r="QT207" s="32"/>
      <c r="QU207" s="32"/>
      <c r="QV207" s="32"/>
      <c r="QW207" s="32"/>
      <c r="QX207" s="32"/>
      <c r="QY207" s="32"/>
      <c r="QZ207" s="32"/>
      <c r="RA207" s="32"/>
      <c r="RB207" s="32"/>
      <c r="RC207" s="32"/>
      <c r="RD207" s="32"/>
      <c r="RE207" s="32"/>
      <c r="RF207" s="32"/>
      <c r="RG207" s="32"/>
      <c r="RH207" s="32"/>
      <c r="RI207" s="32"/>
      <c r="RJ207" s="32"/>
      <c r="RK207" s="32"/>
      <c r="RL207" s="32"/>
      <c r="RM207" s="32"/>
      <c r="RN207" s="32"/>
      <c r="RO207" s="32"/>
      <c r="RP207" s="32"/>
      <c r="RQ207" s="32"/>
      <c r="RR207" s="32"/>
      <c r="RS207" s="32"/>
      <c r="RT207" s="32"/>
      <c r="RU207" s="32"/>
      <c r="RV207" s="32"/>
      <c r="RW207" s="32"/>
      <c r="RX207" s="32"/>
      <c r="RY207" s="32"/>
      <c r="RZ207" s="32"/>
      <c r="SA207" s="32"/>
      <c r="SB207" s="32"/>
      <c r="SC207" s="32"/>
      <c r="SD207" s="32"/>
      <c r="SE207" s="32"/>
      <c r="SF207" s="32"/>
      <c r="SG207" s="32"/>
      <c r="SH207" s="32"/>
      <c r="SI207" s="32"/>
      <c r="SJ207" s="32"/>
      <c r="SK207" s="32"/>
      <c r="SL207" s="32"/>
      <c r="SM207" s="32"/>
      <c r="SN207" s="32"/>
      <c r="SO207" s="32"/>
      <c r="SP207" s="32"/>
      <c r="SQ207" s="32"/>
      <c r="SR207" s="32"/>
      <c r="SS207" s="32"/>
      <c r="ST207" s="32"/>
      <c r="SU207" s="32"/>
      <c r="SV207" s="32"/>
      <c r="SW207" s="32"/>
      <c r="SX207" s="32"/>
      <c r="SY207" s="32"/>
      <c r="SZ207" s="32"/>
      <c r="TA207" s="32"/>
      <c r="TB207" s="32"/>
      <c r="TC207" s="32"/>
      <c r="TD207" s="32"/>
      <c r="TE207" s="32"/>
      <c r="TF207" s="32"/>
      <c r="TG207" s="32"/>
      <c r="TH207" s="32"/>
      <c r="TI207" s="32"/>
      <c r="TJ207" s="32"/>
      <c r="TK207" s="32"/>
      <c r="TL207" s="32"/>
      <c r="TM207" s="32"/>
      <c r="TN207" s="32"/>
      <c r="TO207" s="32"/>
      <c r="TP207" s="32"/>
      <c r="TQ207" s="32"/>
      <c r="TR207" s="32"/>
      <c r="TS207" s="32"/>
      <c r="TT207" s="32"/>
      <c r="TU207" s="32"/>
      <c r="TV207" s="32"/>
      <c r="TW207" s="32"/>
      <c r="TX207" s="32"/>
      <c r="TY207" s="32"/>
      <c r="TZ207" s="32"/>
      <c r="UA207" s="32"/>
      <c r="UB207" s="32"/>
      <c r="UC207" s="32"/>
      <c r="UD207" s="32"/>
      <c r="UE207" s="32"/>
      <c r="UF207" s="32"/>
      <c r="UG207" s="32"/>
      <c r="UH207" s="32"/>
      <c r="UI207" s="32"/>
      <c r="UJ207" s="32"/>
      <c r="UK207" s="32"/>
      <c r="UL207" s="32"/>
      <c r="UM207" s="32"/>
      <c r="UN207" s="32"/>
      <c r="UO207" s="32"/>
      <c r="UP207" s="32"/>
      <c r="UQ207" s="32"/>
      <c r="UR207" s="32"/>
      <c r="US207" s="32"/>
      <c r="UT207" s="32"/>
      <c r="UU207" s="32"/>
      <c r="UV207" s="32"/>
      <c r="UW207" s="32"/>
      <c r="UX207" s="32"/>
      <c r="UY207" s="32"/>
      <c r="UZ207" s="32"/>
      <c r="VA207" s="32"/>
      <c r="VB207" s="32"/>
      <c r="VC207" s="32"/>
      <c r="VD207" s="32"/>
      <c r="VE207" s="32"/>
      <c r="VF207" s="32"/>
      <c r="VG207" s="32"/>
      <c r="VH207" s="32"/>
      <c r="VI207" s="32"/>
      <c r="VJ207" s="32"/>
      <c r="VK207" s="32"/>
      <c r="VL207" s="32"/>
      <c r="VM207" s="32"/>
      <c r="VN207" s="32"/>
      <c r="VO207" s="32"/>
      <c r="VP207" s="32"/>
      <c r="VQ207" s="32"/>
      <c r="VR207" s="32"/>
      <c r="VS207" s="32"/>
      <c r="VT207" s="32"/>
      <c r="VU207" s="32"/>
      <c r="VV207" s="32"/>
      <c r="VW207" s="32"/>
      <c r="VX207" s="32"/>
      <c r="VY207" s="32"/>
      <c r="VZ207" s="32"/>
      <c r="WA207" s="32"/>
      <c r="WB207" s="32"/>
      <c r="WC207" s="32"/>
      <c r="WD207" s="32"/>
      <c r="WE207" s="32"/>
      <c r="WF207" s="32"/>
      <c r="WG207" s="32"/>
      <c r="WH207" s="32"/>
      <c r="WI207" s="32"/>
      <c r="WJ207" s="32"/>
      <c r="WK207" s="32"/>
      <c r="WL207" s="32"/>
      <c r="WM207" s="32"/>
      <c r="WN207" s="32"/>
      <c r="WO207" s="32"/>
      <c r="WP207" s="32"/>
      <c r="WQ207" s="32"/>
      <c r="WR207" s="32"/>
      <c r="WS207" s="32"/>
      <c r="WT207" s="32"/>
      <c r="WU207" s="32"/>
      <c r="WV207" s="32"/>
      <c r="WW207" s="32"/>
      <c r="WX207" s="32"/>
      <c r="WY207" s="32"/>
      <c r="WZ207" s="32"/>
      <c r="XA207" s="32"/>
      <c r="XB207" s="32"/>
      <c r="XC207" s="32"/>
      <c r="XD207" s="32"/>
      <c r="XE207" s="32"/>
      <c r="XF207" s="32"/>
      <c r="XG207" s="32"/>
      <c r="XH207" s="32"/>
      <c r="XI207" s="32"/>
      <c r="XJ207" s="32"/>
      <c r="XK207" s="32"/>
      <c r="XL207" s="32"/>
      <c r="XM207" s="32"/>
      <c r="XN207" s="32"/>
      <c r="XO207" s="32"/>
      <c r="XP207" s="32"/>
      <c r="XQ207" s="32"/>
      <c r="XR207" s="32"/>
      <c r="XS207" s="32"/>
      <c r="XT207" s="32"/>
      <c r="XU207" s="32"/>
      <c r="XV207" s="32"/>
      <c r="XW207" s="32"/>
      <c r="XX207" s="32"/>
      <c r="XY207" s="32"/>
      <c r="XZ207" s="32"/>
      <c r="YA207" s="32"/>
      <c r="YB207" s="32"/>
      <c r="YC207" s="32"/>
      <c r="YD207" s="32"/>
      <c r="YE207" s="32"/>
      <c r="YF207" s="32"/>
      <c r="YG207" s="32"/>
      <c r="YH207" s="32"/>
      <c r="YI207" s="32"/>
      <c r="YJ207" s="32"/>
      <c r="YK207" s="32"/>
      <c r="YL207" s="32"/>
      <c r="YM207" s="32"/>
      <c r="YN207" s="32"/>
      <c r="YO207" s="32"/>
      <c r="YP207" s="32"/>
      <c r="YQ207" s="32"/>
      <c r="YR207" s="32"/>
      <c r="YS207" s="32"/>
    </row>
    <row r="208" spans="1:669" s="12" customFormat="1" ht="15.75" x14ac:dyDescent="0.25">
      <c r="A208" s="29" t="s">
        <v>223</v>
      </c>
      <c r="B208" s="13"/>
      <c r="C208" s="14"/>
      <c r="D208" s="14"/>
      <c r="E208" s="29"/>
      <c r="F208" s="29"/>
      <c r="G208" s="142"/>
      <c r="H208" s="121"/>
      <c r="I208" s="142"/>
      <c r="J208" s="142"/>
      <c r="K208" s="142"/>
      <c r="L208" s="142"/>
      <c r="M208" s="121"/>
      <c r="P208" s="64" t="s">
        <v>177</v>
      </c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32"/>
      <c r="NC208" s="32"/>
      <c r="ND208" s="32"/>
      <c r="NE208" s="32"/>
      <c r="NF208" s="32"/>
      <c r="NG208" s="32"/>
      <c r="NH208" s="32"/>
      <c r="NI208" s="32"/>
      <c r="NJ208" s="32"/>
      <c r="NK208" s="32"/>
      <c r="NL208" s="32"/>
      <c r="NM208" s="32"/>
      <c r="NN208" s="32"/>
      <c r="NO208" s="32"/>
      <c r="NP208" s="32"/>
      <c r="NQ208" s="32"/>
      <c r="NR208" s="32"/>
      <c r="NS208" s="32"/>
      <c r="NT208" s="32"/>
      <c r="NU208" s="32"/>
      <c r="NV208" s="32"/>
      <c r="NW208" s="32"/>
      <c r="NX208" s="32"/>
      <c r="NY208" s="32"/>
      <c r="NZ208" s="32"/>
      <c r="OA208" s="32"/>
      <c r="OB208" s="32"/>
      <c r="OC208" s="32"/>
      <c r="OD208" s="32"/>
      <c r="OE208" s="32"/>
      <c r="OF208" s="32"/>
      <c r="OG208" s="32"/>
      <c r="OH208" s="32"/>
      <c r="OI208" s="32"/>
      <c r="OJ208" s="32"/>
      <c r="OK208" s="32"/>
      <c r="OL208" s="32"/>
      <c r="OM208" s="32"/>
      <c r="ON208" s="32"/>
      <c r="OO208" s="32"/>
      <c r="OP208" s="32"/>
      <c r="OQ208" s="32"/>
      <c r="OR208" s="32"/>
      <c r="OS208" s="32"/>
      <c r="OT208" s="32"/>
      <c r="OU208" s="32"/>
      <c r="OV208" s="32"/>
      <c r="OW208" s="32"/>
      <c r="OX208" s="32"/>
      <c r="OY208" s="32"/>
      <c r="OZ208" s="32"/>
      <c r="PA208" s="32"/>
      <c r="PB208" s="32"/>
      <c r="PC208" s="32"/>
      <c r="PD208" s="32"/>
      <c r="PE208" s="32"/>
      <c r="PF208" s="32"/>
      <c r="PG208" s="32"/>
      <c r="PH208" s="32"/>
      <c r="PI208" s="32"/>
      <c r="PJ208" s="32"/>
      <c r="PK208" s="32"/>
      <c r="PL208" s="32"/>
      <c r="PM208" s="32"/>
      <c r="PN208" s="32"/>
      <c r="PO208" s="32"/>
      <c r="PP208" s="32"/>
      <c r="PQ208" s="32"/>
      <c r="PR208" s="32"/>
      <c r="PS208" s="32"/>
      <c r="PT208" s="32"/>
      <c r="PU208" s="32"/>
      <c r="PV208" s="32"/>
      <c r="PW208" s="32"/>
      <c r="PX208" s="32"/>
      <c r="PY208" s="32"/>
      <c r="PZ208" s="32"/>
      <c r="QA208" s="32"/>
      <c r="QB208" s="32"/>
      <c r="QC208" s="32"/>
      <c r="QD208" s="32"/>
      <c r="QE208" s="32"/>
      <c r="QF208" s="32"/>
      <c r="QG208" s="32"/>
      <c r="QH208" s="32"/>
      <c r="QI208" s="32"/>
      <c r="QJ208" s="32"/>
      <c r="QK208" s="32"/>
      <c r="QL208" s="32"/>
      <c r="QM208" s="32"/>
      <c r="QN208" s="32"/>
      <c r="QO208" s="32"/>
      <c r="QP208" s="32"/>
      <c r="QQ208" s="32"/>
      <c r="QR208" s="32"/>
      <c r="QS208" s="32"/>
      <c r="QT208" s="32"/>
      <c r="QU208" s="32"/>
      <c r="QV208" s="32"/>
      <c r="QW208" s="32"/>
      <c r="QX208" s="32"/>
      <c r="QY208" s="32"/>
      <c r="QZ208" s="32"/>
      <c r="RA208" s="32"/>
      <c r="RB208" s="32"/>
      <c r="RC208" s="32"/>
      <c r="RD208" s="32"/>
      <c r="RE208" s="32"/>
      <c r="RF208" s="32"/>
      <c r="RG208" s="32"/>
      <c r="RH208" s="32"/>
      <c r="RI208" s="32"/>
      <c r="RJ208" s="32"/>
      <c r="RK208" s="32"/>
      <c r="RL208" s="32"/>
      <c r="RM208" s="32"/>
      <c r="RN208" s="32"/>
      <c r="RO208" s="32"/>
      <c r="RP208" s="32"/>
      <c r="RQ208" s="32"/>
      <c r="RR208" s="32"/>
      <c r="RS208" s="32"/>
      <c r="RT208" s="32"/>
      <c r="RU208" s="32"/>
      <c r="RV208" s="32"/>
      <c r="RW208" s="32"/>
      <c r="RX208" s="32"/>
      <c r="RY208" s="32"/>
      <c r="RZ208" s="32"/>
      <c r="SA208" s="32"/>
      <c r="SB208" s="32"/>
      <c r="SC208" s="32"/>
      <c r="SD208" s="32"/>
      <c r="SE208" s="32"/>
      <c r="SF208" s="32"/>
      <c r="SG208" s="32"/>
      <c r="SH208" s="32"/>
      <c r="SI208" s="32"/>
      <c r="SJ208" s="32"/>
      <c r="SK208" s="32"/>
      <c r="SL208" s="32"/>
      <c r="SM208" s="32"/>
      <c r="SN208" s="32"/>
      <c r="SO208" s="32"/>
      <c r="SP208" s="32"/>
      <c r="SQ208" s="32"/>
      <c r="SR208" s="32"/>
      <c r="SS208" s="32"/>
      <c r="ST208" s="32"/>
      <c r="SU208" s="32"/>
      <c r="SV208" s="32"/>
      <c r="SW208" s="32"/>
      <c r="SX208" s="32"/>
      <c r="SY208" s="32"/>
      <c r="SZ208" s="32"/>
      <c r="TA208" s="32"/>
      <c r="TB208" s="32"/>
      <c r="TC208" s="32"/>
      <c r="TD208" s="32"/>
      <c r="TE208" s="32"/>
      <c r="TF208" s="32"/>
      <c r="TG208" s="32"/>
      <c r="TH208" s="32"/>
      <c r="TI208" s="32"/>
      <c r="TJ208" s="32"/>
      <c r="TK208" s="32"/>
      <c r="TL208" s="32"/>
      <c r="TM208" s="32"/>
      <c r="TN208" s="32"/>
      <c r="TO208" s="32"/>
      <c r="TP208" s="32"/>
      <c r="TQ208" s="32"/>
      <c r="TR208" s="32"/>
      <c r="TS208" s="32"/>
      <c r="TT208" s="32"/>
      <c r="TU208" s="32"/>
      <c r="TV208" s="32"/>
      <c r="TW208" s="32"/>
      <c r="TX208" s="32"/>
      <c r="TY208" s="32"/>
      <c r="TZ208" s="32"/>
      <c r="UA208" s="32"/>
      <c r="UB208" s="32"/>
      <c r="UC208" s="32"/>
      <c r="UD208" s="32"/>
      <c r="UE208" s="32"/>
      <c r="UF208" s="32"/>
      <c r="UG208" s="32"/>
      <c r="UH208" s="32"/>
      <c r="UI208" s="32"/>
      <c r="UJ208" s="32"/>
      <c r="UK208" s="32"/>
      <c r="UL208" s="32"/>
      <c r="UM208" s="32"/>
      <c r="UN208" s="32"/>
      <c r="UO208" s="32"/>
      <c r="UP208" s="32"/>
      <c r="UQ208" s="32"/>
      <c r="UR208" s="32"/>
      <c r="US208" s="32"/>
      <c r="UT208" s="32"/>
      <c r="UU208" s="32"/>
      <c r="UV208" s="32"/>
      <c r="UW208" s="32"/>
      <c r="UX208" s="32"/>
      <c r="UY208" s="32"/>
      <c r="UZ208" s="32"/>
      <c r="VA208" s="32"/>
      <c r="VB208" s="32"/>
      <c r="VC208" s="32"/>
      <c r="VD208" s="32"/>
      <c r="VE208" s="32"/>
      <c r="VF208" s="32"/>
      <c r="VG208" s="32"/>
      <c r="VH208" s="32"/>
      <c r="VI208" s="32"/>
      <c r="VJ208" s="32"/>
      <c r="VK208" s="32"/>
      <c r="VL208" s="32"/>
      <c r="VM208" s="32"/>
      <c r="VN208" s="32"/>
      <c r="VO208" s="32"/>
      <c r="VP208" s="32"/>
      <c r="VQ208" s="32"/>
      <c r="VR208" s="32"/>
      <c r="VS208" s="32"/>
      <c r="VT208" s="32"/>
      <c r="VU208" s="32"/>
      <c r="VV208" s="32"/>
      <c r="VW208" s="32"/>
      <c r="VX208" s="32"/>
      <c r="VY208" s="32"/>
      <c r="VZ208" s="32"/>
      <c r="WA208" s="32"/>
      <c r="WB208" s="32"/>
      <c r="WC208" s="32"/>
      <c r="WD208" s="32"/>
      <c r="WE208" s="32"/>
      <c r="WF208" s="32"/>
      <c r="WG208" s="32"/>
      <c r="WH208" s="32"/>
      <c r="WI208" s="32"/>
      <c r="WJ208" s="32"/>
      <c r="WK208" s="32"/>
      <c r="WL208" s="32"/>
      <c r="WM208" s="32"/>
      <c r="WN208" s="32"/>
      <c r="WO208" s="32"/>
      <c r="WP208" s="32"/>
      <c r="WQ208" s="32"/>
      <c r="WR208" s="32"/>
      <c r="WS208" s="32"/>
      <c r="WT208" s="32"/>
      <c r="WU208" s="32"/>
      <c r="WV208" s="32"/>
      <c r="WW208" s="32"/>
      <c r="WX208" s="32"/>
      <c r="WY208" s="32"/>
      <c r="WZ208" s="32"/>
      <c r="XA208" s="32"/>
      <c r="XB208" s="32"/>
      <c r="XC208" s="32"/>
      <c r="XD208" s="32"/>
      <c r="XE208" s="32"/>
      <c r="XF208" s="32"/>
      <c r="XG208" s="32"/>
      <c r="XH208" s="32"/>
      <c r="XI208" s="32"/>
      <c r="XJ208" s="32"/>
      <c r="XK208" s="32"/>
      <c r="XL208" s="32"/>
      <c r="XM208" s="32"/>
      <c r="XN208" s="32"/>
      <c r="XO208" s="32"/>
      <c r="XP208" s="32"/>
      <c r="XQ208" s="32"/>
      <c r="XR208" s="32"/>
      <c r="XS208" s="32"/>
      <c r="XT208" s="32"/>
      <c r="XU208" s="32"/>
      <c r="XV208" s="32"/>
      <c r="XW208" s="32"/>
      <c r="XX208" s="32"/>
      <c r="XY208" s="32"/>
      <c r="XZ208" s="32"/>
      <c r="YA208" s="32"/>
      <c r="YB208" s="32"/>
      <c r="YC208" s="32"/>
      <c r="YD208" s="32"/>
      <c r="YE208" s="32"/>
      <c r="YF208" s="32"/>
      <c r="YG208" s="32"/>
      <c r="YH208" s="32"/>
      <c r="YI208" s="32"/>
      <c r="YJ208" s="32"/>
      <c r="YK208" s="32"/>
      <c r="YL208" s="32"/>
      <c r="YM208" s="32"/>
      <c r="YN208" s="32"/>
      <c r="YO208" s="32"/>
      <c r="YP208" s="32"/>
      <c r="YQ208" s="32"/>
      <c r="YR208" s="32"/>
      <c r="YS208" s="32"/>
    </row>
    <row r="209" spans="1:669" s="58" customFormat="1" ht="15.75" x14ac:dyDescent="0.25">
      <c r="A209" s="32" t="s">
        <v>97</v>
      </c>
      <c r="B209" s="74" t="s">
        <v>50</v>
      </c>
      <c r="C209" s="15" t="s">
        <v>66</v>
      </c>
      <c r="D209" s="15" t="s">
        <v>197</v>
      </c>
      <c r="E209" s="77">
        <v>44593</v>
      </c>
      <c r="F209" s="80" t="s">
        <v>99</v>
      </c>
      <c r="G209" s="146">
        <v>100000</v>
      </c>
      <c r="H209" s="147">
        <v>2870</v>
      </c>
      <c r="I209" s="31">
        <v>11711.01</v>
      </c>
      <c r="J209" s="146">
        <v>3040</v>
      </c>
      <c r="K209" s="138">
        <v>1602.45</v>
      </c>
      <c r="L209" s="138">
        <v>19223.46</v>
      </c>
      <c r="M209" s="147">
        <f>G209-L209</f>
        <v>80776.540000000008</v>
      </c>
      <c r="N209" s="12"/>
      <c r="O209" s="12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 s="52"/>
      <c r="NC209" s="52"/>
      <c r="ND209" s="52"/>
      <c r="NE209" s="52"/>
      <c r="NF209" s="52"/>
      <c r="NG209" s="52"/>
      <c r="NH209" s="52"/>
      <c r="NI209" s="52"/>
      <c r="NJ209" s="52"/>
      <c r="NK209" s="52"/>
      <c r="NL209" s="52"/>
      <c r="NM209" s="52"/>
      <c r="NN209" s="52"/>
      <c r="NO209" s="52"/>
      <c r="NP209" s="52"/>
      <c r="NQ209" s="52"/>
      <c r="NR209" s="52"/>
      <c r="NS209" s="52"/>
      <c r="NT209" s="52"/>
      <c r="NU209" s="52"/>
      <c r="NV209" s="52"/>
      <c r="NW209" s="52"/>
      <c r="NX209" s="52"/>
      <c r="NY209" s="52"/>
      <c r="NZ209" s="52"/>
      <c r="OA209" s="52"/>
      <c r="OB209" s="52"/>
      <c r="OC209" s="52"/>
      <c r="OD209" s="52"/>
      <c r="OE209" s="52"/>
      <c r="OF209" s="52"/>
      <c r="OG209" s="52"/>
      <c r="OH209" s="52"/>
      <c r="OI209" s="52"/>
      <c r="OJ209" s="52"/>
      <c r="OK209" s="52"/>
      <c r="OL209" s="52"/>
      <c r="OM209" s="52"/>
      <c r="ON209" s="52"/>
      <c r="OO209" s="52"/>
      <c r="OP209" s="52"/>
      <c r="OQ209" s="52"/>
      <c r="OR209" s="52"/>
      <c r="OS209" s="52"/>
      <c r="OT209" s="52"/>
      <c r="OU209" s="52"/>
      <c r="OV209" s="52"/>
      <c r="OW209" s="52"/>
      <c r="OX209" s="52"/>
      <c r="OY209" s="52"/>
      <c r="OZ209" s="52"/>
      <c r="PA209" s="52"/>
      <c r="PB209" s="52"/>
      <c r="PC209" s="52"/>
      <c r="PD209" s="52"/>
      <c r="PE209" s="52"/>
      <c r="PF209" s="52"/>
      <c r="PG209" s="52"/>
      <c r="PH209" s="52"/>
      <c r="PI209" s="52"/>
      <c r="PJ209" s="52"/>
      <c r="PK209" s="52"/>
      <c r="PL209" s="52"/>
      <c r="PM209" s="52"/>
      <c r="PN209" s="52"/>
      <c r="PO209" s="52"/>
      <c r="PP209" s="52"/>
      <c r="PQ209" s="52"/>
      <c r="PR209" s="52"/>
      <c r="PS209" s="52"/>
      <c r="PT209" s="52"/>
      <c r="PU209" s="52"/>
      <c r="PV209" s="52"/>
      <c r="PW209" s="52"/>
      <c r="PX209" s="52"/>
      <c r="PY209" s="52"/>
      <c r="PZ209" s="52"/>
      <c r="QA209" s="52"/>
      <c r="QB209" s="52"/>
      <c r="QC209" s="52"/>
      <c r="QD209" s="52"/>
      <c r="QE209" s="52"/>
      <c r="QF209" s="52"/>
      <c r="QG209" s="52"/>
      <c r="QH209" s="52"/>
      <c r="QI209" s="52"/>
      <c r="QJ209" s="52"/>
      <c r="QK209" s="52"/>
      <c r="QL209" s="52"/>
      <c r="QM209" s="52"/>
      <c r="QN209" s="52"/>
      <c r="QO209" s="52"/>
      <c r="QP209" s="52"/>
      <c r="QQ209" s="52"/>
      <c r="QR209" s="52"/>
      <c r="QS209" s="52"/>
      <c r="QT209" s="52"/>
      <c r="QU209" s="52"/>
      <c r="QV209" s="52"/>
      <c r="QW209" s="52"/>
      <c r="QX209" s="52"/>
      <c r="QY209" s="52"/>
      <c r="QZ209" s="52"/>
      <c r="RA209" s="52"/>
      <c r="RB209" s="52"/>
      <c r="RC209" s="52"/>
      <c r="RD209" s="52"/>
      <c r="RE209" s="52"/>
      <c r="RF209" s="52"/>
      <c r="RG209" s="52"/>
      <c r="RH209" s="52"/>
      <c r="RI209" s="52"/>
      <c r="RJ209" s="52"/>
      <c r="RK209" s="52"/>
      <c r="RL209" s="52"/>
      <c r="RM209" s="52"/>
      <c r="RN209" s="52"/>
      <c r="RO209" s="52"/>
      <c r="RP209" s="52"/>
      <c r="RQ209" s="52"/>
      <c r="RR209" s="52"/>
      <c r="RS209" s="52"/>
      <c r="RT209" s="52"/>
      <c r="RU209" s="52"/>
      <c r="RV209" s="52"/>
      <c r="RW209" s="52"/>
      <c r="RX209" s="52"/>
      <c r="RY209" s="52"/>
      <c r="RZ209" s="52"/>
      <c r="SA209" s="52"/>
      <c r="SB209" s="52"/>
      <c r="SC209" s="52"/>
      <c r="SD209" s="52"/>
      <c r="SE209" s="52"/>
      <c r="SF209" s="52"/>
      <c r="SG209" s="52"/>
      <c r="SH209" s="52"/>
      <c r="SI209" s="52"/>
      <c r="SJ209" s="52"/>
      <c r="SK209" s="52"/>
      <c r="SL209" s="52"/>
      <c r="SM209" s="52"/>
      <c r="SN209" s="52"/>
      <c r="SO209" s="52"/>
      <c r="SP209" s="52"/>
      <c r="SQ209" s="52"/>
      <c r="SR209" s="52"/>
      <c r="SS209" s="52"/>
      <c r="ST209" s="52"/>
      <c r="SU209" s="52"/>
      <c r="SV209" s="52"/>
      <c r="SW209" s="52"/>
      <c r="SX209" s="52"/>
      <c r="SY209" s="52"/>
      <c r="SZ209" s="52"/>
      <c r="TA209" s="52"/>
      <c r="TB209" s="52"/>
      <c r="TC209" s="52"/>
      <c r="TD209" s="52"/>
      <c r="TE209" s="52"/>
      <c r="TF209" s="52"/>
      <c r="TG209" s="52"/>
      <c r="TH209" s="52"/>
      <c r="TI209" s="52"/>
      <c r="TJ209" s="52"/>
      <c r="TK209" s="52"/>
      <c r="TL209" s="52"/>
      <c r="TM209" s="52"/>
      <c r="TN209" s="52"/>
      <c r="TO209" s="52"/>
      <c r="TP209" s="52"/>
      <c r="TQ209" s="52"/>
      <c r="TR209" s="52"/>
      <c r="TS209" s="52"/>
      <c r="TT209" s="52"/>
      <c r="TU209" s="52"/>
      <c r="TV209" s="52"/>
      <c r="TW209" s="52"/>
      <c r="TX209" s="52"/>
      <c r="TY209" s="52"/>
      <c r="TZ209" s="52"/>
      <c r="UA209" s="52"/>
      <c r="UB209" s="52"/>
      <c r="UC209" s="52"/>
      <c r="UD209" s="52"/>
      <c r="UE209" s="52"/>
      <c r="UF209" s="52"/>
      <c r="UG209" s="52"/>
      <c r="UH209" s="52"/>
      <c r="UI209" s="52"/>
      <c r="UJ209" s="52"/>
      <c r="UK209" s="52"/>
      <c r="UL209" s="52"/>
      <c r="UM209" s="52"/>
      <c r="UN209" s="52"/>
      <c r="UO209" s="52"/>
      <c r="UP209" s="52"/>
      <c r="UQ209" s="52"/>
      <c r="UR209" s="52"/>
      <c r="US209" s="52"/>
      <c r="UT209" s="52"/>
      <c r="UU209" s="52"/>
      <c r="UV209" s="52"/>
      <c r="UW209" s="52"/>
      <c r="UX209" s="52"/>
      <c r="UY209" s="52"/>
      <c r="UZ209" s="52"/>
      <c r="VA209" s="52"/>
      <c r="VB209" s="52"/>
      <c r="VC209" s="52"/>
      <c r="VD209" s="52"/>
      <c r="VE209" s="52"/>
      <c r="VF209" s="52"/>
      <c r="VG209" s="52"/>
      <c r="VH209" s="52"/>
      <c r="VI209" s="52"/>
      <c r="VJ209" s="52"/>
      <c r="VK209" s="52"/>
      <c r="VL209" s="52"/>
      <c r="VM209" s="52"/>
      <c r="VN209" s="52"/>
      <c r="VO209" s="52"/>
      <c r="VP209" s="52"/>
      <c r="VQ209" s="52"/>
      <c r="VR209" s="52"/>
      <c r="VS209" s="52"/>
      <c r="VT209" s="52"/>
      <c r="VU209" s="52"/>
      <c r="VV209" s="52"/>
      <c r="VW209" s="52"/>
      <c r="VX209" s="52"/>
      <c r="VY209" s="52"/>
      <c r="VZ209" s="52"/>
      <c r="WA209" s="52"/>
      <c r="WB209" s="52"/>
      <c r="WC209" s="52"/>
      <c r="WD209" s="52"/>
      <c r="WE209" s="52"/>
      <c r="WF209" s="52"/>
      <c r="WG209" s="52"/>
      <c r="WH209" s="52"/>
      <c r="WI209" s="52"/>
      <c r="WJ209" s="52"/>
      <c r="WK209" s="52"/>
      <c r="WL209" s="52"/>
      <c r="WM209" s="52"/>
      <c r="WN209" s="52"/>
      <c r="WO209" s="52"/>
      <c r="WP209" s="52"/>
      <c r="WQ209" s="52"/>
      <c r="WR209" s="52"/>
      <c r="WS209" s="52"/>
      <c r="WT209" s="52"/>
      <c r="WU209" s="52"/>
      <c r="WV209" s="52"/>
      <c r="WW209" s="52"/>
      <c r="WX209" s="52"/>
      <c r="WY209" s="52"/>
      <c r="WZ209" s="52"/>
      <c r="XA209" s="52"/>
      <c r="XB209" s="52"/>
      <c r="XC209" s="52"/>
      <c r="XD209" s="52"/>
      <c r="XE209" s="52"/>
      <c r="XF209" s="52"/>
      <c r="XG209" s="52"/>
      <c r="XH209" s="52"/>
      <c r="XI209" s="52"/>
      <c r="XJ209" s="52"/>
      <c r="XK209" s="52"/>
      <c r="XL209" s="52"/>
      <c r="XM209" s="52"/>
      <c r="XN209" s="52"/>
      <c r="XO209" s="52"/>
      <c r="XP209" s="52"/>
      <c r="XQ209" s="52"/>
      <c r="XR209" s="52"/>
      <c r="XS209" s="52"/>
      <c r="XT209" s="52"/>
      <c r="XU209" s="52"/>
      <c r="XV209" s="52"/>
      <c r="XW209" s="52"/>
      <c r="XX209" s="52"/>
      <c r="XY209" s="52"/>
      <c r="XZ209" s="52"/>
      <c r="YA209" s="52"/>
      <c r="YB209" s="52"/>
      <c r="YC209" s="52"/>
      <c r="YD209" s="52"/>
      <c r="YE209" s="52"/>
      <c r="YF209" s="52"/>
      <c r="YG209" s="52"/>
      <c r="YH209" s="52"/>
      <c r="YI209" s="52"/>
      <c r="YJ209" s="52"/>
      <c r="YK209" s="52"/>
      <c r="YL209" s="52"/>
      <c r="YM209" s="52"/>
      <c r="YN209" s="52"/>
      <c r="YO209" s="52"/>
      <c r="YP209" s="52"/>
      <c r="YQ209" s="52"/>
      <c r="YR209" s="52"/>
      <c r="YS209" s="52"/>
    </row>
    <row r="210" spans="1:669" x14ac:dyDescent="0.25">
      <c r="A210" s="32" t="s">
        <v>133</v>
      </c>
      <c r="B210" s="74" t="s">
        <v>134</v>
      </c>
      <c r="C210" s="15" t="s">
        <v>67</v>
      </c>
      <c r="D210" s="15" t="s">
        <v>197</v>
      </c>
      <c r="E210" s="16">
        <v>44593</v>
      </c>
      <c r="F210" s="12" t="s">
        <v>99</v>
      </c>
      <c r="G210" s="146">
        <v>60000</v>
      </c>
      <c r="H210" s="147">
        <v>1722</v>
      </c>
      <c r="I210" s="146">
        <v>3486.68</v>
      </c>
      <c r="J210" s="146">
        <v>1824</v>
      </c>
      <c r="K210" s="146">
        <v>25</v>
      </c>
      <c r="L210" s="138">
        <v>7057.68</v>
      </c>
      <c r="M210" s="147">
        <f>G210-L210</f>
        <v>52942.32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</row>
    <row r="211" spans="1:669" s="3" customFormat="1" ht="15.75" x14ac:dyDescent="0.25">
      <c r="A211" s="47" t="s">
        <v>13</v>
      </c>
      <c r="B211" s="67">
        <v>2</v>
      </c>
      <c r="C211" s="53"/>
      <c r="D211" s="53"/>
      <c r="E211" s="47"/>
      <c r="F211" s="47"/>
      <c r="G211" s="141">
        <f>SUM(G209:G210)</f>
        <v>160000</v>
      </c>
      <c r="H211" s="105">
        <f t="shared" ref="H211:M211" si="41">SUM(H209:H210)</f>
        <v>4592</v>
      </c>
      <c r="I211" s="141">
        <f>SUM(I209:I210)</f>
        <v>15197.69</v>
      </c>
      <c r="J211" s="141">
        <f t="shared" si="41"/>
        <v>4864</v>
      </c>
      <c r="K211" s="141">
        <f>SUM(K209:K210)</f>
        <v>1627.45</v>
      </c>
      <c r="L211" s="141">
        <f t="shared" si="41"/>
        <v>26281.14</v>
      </c>
      <c r="M211" s="141">
        <f t="shared" si="41"/>
        <v>133718.86000000002</v>
      </c>
      <c r="O211" s="12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</row>
    <row r="212" spans="1:669" s="3" customFormat="1" ht="15.75" x14ac:dyDescent="0.25">
      <c r="A212"/>
      <c r="E212"/>
      <c r="F212"/>
      <c r="G212" s="143"/>
      <c r="H212" s="104"/>
      <c r="I212" s="143"/>
      <c r="J212" s="143"/>
      <c r="K212" s="143"/>
      <c r="L212" s="143"/>
      <c r="M212" s="104"/>
      <c r="O212" s="12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3" customFormat="1" ht="15.75" x14ac:dyDescent="0.25">
      <c r="A213" s="29" t="s">
        <v>135</v>
      </c>
      <c r="B213" s="13"/>
      <c r="C213" s="15"/>
      <c r="D213" s="15"/>
      <c r="E213" s="16"/>
      <c r="F213" s="12"/>
      <c r="G213" s="146"/>
      <c r="H213" s="147"/>
      <c r="I213" s="146"/>
      <c r="J213" s="146"/>
      <c r="K213" s="146"/>
      <c r="L213" s="146"/>
      <c r="M213" s="147"/>
      <c r="O213" s="12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3" customFormat="1" ht="15.75" x14ac:dyDescent="0.25">
      <c r="A214" s="32" t="s">
        <v>136</v>
      </c>
      <c r="B214" s="25" t="s">
        <v>115</v>
      </c>
      <c r="C214" s="15" t="s">
        <v>66</v>
      </c>
      <c r="D214" s="15" t="s">
        <v>197</v>
      </c>
      <c r="E214" s="16">
        <v>44593</v>
      </c>
      <c r="F214" s="12" t="s">
        <v>99</v>
      </c>
      <c r="G214" s="146">
        <v>80000</v>
      </c>
      <c r="H214" s="147">
        <v>2296</v>
      </c>
      <c r="I214" s="138">
        <v>0</v>
      </c>
      <c r="J214" s="146">
        <v>2432</v>
      </c>
      <c r="K214" s="146">
        <v>25</v>
      </c>
      <c r="L214" s="138">
        <v>4753</v>
      </c>
      <c r="M214" s="147">
        <f>G214-L214</f>
        <v>75247</v>
      </c>
      <c r="O214" s="12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3" customFormat="1" ht="15.75" x14ac:dyDescent="0.25">
      <c r="A215" s="32" t="s">
        <v>164</v>
      </c>
      <c r="B215" s="25" t="s">
        <v>15</v>
      </c>
      <c r="C215" s="15" t="s">
        <v>67</v>
      </c>
      <c r="D215" s="15" t="s">
        <v>197</v>
      </c>
      <c r="E215" s="16">
        <v>44652</v>
      </c>
      <c r="F215" s="12" t="s">
        <v>99</v>
      </c>
      <c r="G215" s="146">
        <v>60000</v>
      </c>
      <c r="H215" s="147">
        <v>1722</v>
      </c>
      <c r="I215" s="31">
        <v>3486.68</v>
      </c>
      <c r="J215" s="146">
        <v>1824</v>
      </c>
      <c r="K215" s="146">
        <v>25</v>
      </c>
      <c r="L215" s="138">
        <v>7057.68</v>
      </c>
      <c r="M215" s="147">
        <f t="shared" ref="M215:M218" si="42">G215-L215</f>
        <v>52942.32</v>
      </c>
      <c r="O215" s="12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3" customFormat="1" ht="15.75" x14ac:dyDescent="0.25">
      <c r="A216" s="32" t="s">
        <v>208</v>
      </c>
      <c r="B216" s="25" t="s">
        <v>209</v>
      </c>
      <c r="C216" s="15" t="s">
        <v>66</v>
      </c>
      <c r="D216" s="15" t="s">
        <v>197</v>
      </c>
      <c r="E216" s="16">
        <v>44805</v>
      </c>
      <c r="F216" s="12" t="s">
        <v>99</v>
      </c>
      <c r="G216" s="146">
        <v>50000</v>
      </c>
      <c r="H216" s="147">
        <v>1435</v>
      </c>
      <c r="I216" s="31">
        <v>1854</v>
      </c>
      <c r="J216" s="146">
        <v>1520</v>
      </c>
      <c r="K216" s="146">
        <v>25</v>
      </c>
      <c r="L216" s="138">
        <v>4834</v>
      </c>
      <c r="M216" s="147">
        <f t="shared" si="42"/>
        <v>45166</v>
      </c>
      <c r="O216" s="12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3" customFormat="1" ht="15.75" x14ac:dyDescent="0.25">
      <c r="A217" s="74" t="s">
        <v>199</v>
      </c>
      <c r="B217" s="151" t="s">
        <v>16</v>
      </c>
      <c r="C217" s="124" t="s">
        <v>67</v>
      </c>
      <c r="D217" s="76" t="s">
        <v>197</v>
      </c>
      <c r="E217" s="77">
        <v>44718</v>
      </c>
      <c r="F217" s="75" t="s">
        <v>99</v>
      </c>
      <c r="G217" s="146">
        <v>40000</v>
      </c>
      <c r="H217" s="147">
        <v>1148</v>
      </c>
      <c r="I217">
        <v>442.65</v>
      </c>
      <c r="J217" s="146">
        <v>1216</v>
      </c>
      <c r="K217" s="146">
        <v>25</v>
      </c>
      <c r="L217" s="138">
        <v>2831.65</v>
      </c>
      <c r="M217" s="147">
        <f t="shared" si="42"/>
        <v>37168.35</v>
      </c>
      <c r="O217" s="12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3" customFormat="1" ht="15.75" x14ac:dyDescent="0.25">
      <c r="A218" s="32" t="s">
        <v>200</v>
      </c>
      <c r="B218" s="25" t="s">
        <v>15</v>
      </c>
      <c r="C218" s="15" t="s">
        <v>66</v>
      </c>
      <c r="D218" s="15" t="s">
        <v>197</v>
      </c>
      <c r="E218" s="16">
        <v>44713</v>
      </c>
      <c r="F218" s="12" t="s">
        <v>99</v>
      </c>
      <c r="G218" s="146">
        <v>60000</v>
      </c>
      <c r="H218" s="147">
        <v>1722</v>
      </c>
      <c r="I218" s="31">
        <v>3486.68</v>
      </c>
      <c r="J218" s="146">
        <v>1824</v>
      </c>
      <c r="K218" s="146">
        <v>25</v>
      </c>
      <c r="L218" s="138">
        <v>7057.68</v>
      </c>
      <c r="M218" s="147">
        <f t="shared" si="42"/>
        <v>52942.32</v>
      </c>
      <c r="O218" s="12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3" customFormat="1" ht="15.75" x14ac:dyDescent="0.25">
      <c r="A219" s="47" t="s">
        <v>13</v>
      </c>
      <c r="B219" s="67">
        <v>5</v>
      </c>
      <c r="C219" s="67"/>
      <c r="D219" s="67"/>
      <c r="E219" s="47"/>
      <c r="F219" s="47"/>
      <c r="G219" s="141">
        <f>G214+G215+G217+G218+G216</f>
        <v>290000</v>
      </c>
      <c r="H219" s="105">
        <f>H214+H215+H218+H217+H216</f>
        <v>8323</v>
      </c>
      <c r="I219" s="141">
        <f>I214+I215+I218+I217+I216</f>
        <v>9270.0099999999984</v>
      </c>
      <c r="J219" s="141">
        <f>J214+J215+J218+J217+J216</f>
        <v>8816</v>
      </c>
      <c r="K219" s="141">
        <f>SUM(K214:K218)</f>
        <v>125</v>
      </c>
      <c r="L219" s="141">
        <f>L214+L215+L218+L217+L216</f>
        <v>26534.010000000002</v>
      </c>
      <c r="M219" s="105">
        <f>M214+M215+M217+M218+M216</f>
        <v>263465.99</v>
      </c>
      <c r="O219" s="12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58" customFormat="1" ht="15.75" x14ac:dyDescent="0.25">
      <c r="A220"/>
      <c r="B220" s="3"/>
      <c r="C220" s="3"/>
      <c r="D220" s="3"/>
      <c r="E220"/>
      <c r="F220"/>
      <c r="G220" s="143"/>
      <c r="H220" s="104"/>
      <c r="I220" s="143"/>
      <c r="J220" s="143"/>
      <c r="K220" s="143"/>
      <c r="L220" s="143"/>
      <c r="M220" s="104"/>
      <c r="N220" s="12"/>
      <c r="O220" s="12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 s="52"/>
      <c r="NC220" s="52"/>
      <c r="ND220" s="52"/>
      <c r="NE220" s="52"/>
      <c r="NF220" s="52"/>
      <c r="NG220" s="52"/>
      <c r="NH220" s="52"/>
      <c r="NI220" s="52"/>
      <c r="NJ220" s="52"/>
      <c r="NK220" s="52"/>
      <c r="NL220" s="52"/>
      <c r="NM220" s="52"/>
      <c r="NN220" s="52"/>
      <c r="NO220" s="52"/>
      <c r="NP220" s="52"/>
      <c r="NQ220" s="52"/>
      <c r="NR220" s="52"/>
      <c r="NS220" s="52"/>
      <c r="NT220" s="52"/>
      <c r="NU220" s="52"/>
      <c r="NV220" s="52"/>
      <c r="NW220" s="52"/>
      <c r="NX220" s="52"/>
      <c r="NY220" s="52"/>
      <c r="NZ220" s="52"/>
      <c r="OA220" s="52"/>
      <c r="OB220" s="52"/>
      <c r="OC220" s="52"/>
      <c r="OD220" s="52"/>
      <c r="OE220" s="52"/>
      <c r="OF220" s="52"/>
      <c r="OG220" s="52"/>
      <c r="OH220" s="52"/>
      <c r="OI220" s="52"/>
      <c r="OJ220" s="52"/>
      <c r="OK220" s="52"/>
      <c r="OL220" s="52"/>
      <c r="OM220" s="52"/>
      <c r="ON220" s="52"/>
      <c r="OO220" s="52"/>
      <c r="OP220" s="52"/>
      <c r="OQ220" s="52"/>
      <c r="OR220" s="52"/>
      <c r="OS220" s="52"/>
      <c r="OT220" s="52"/>
      <c r="OU220" s="52"/>
      <c r="OV220" s="52"/>
      <c r="OW220" s="52"/>
      <c r="OX220" s="52"/>
      <c r="OY220" s="52"/>
      <c r="OZ220" s="52"/>
      <c r="PA220" s="52"/>
      <c r="PB220" s="52"/>
      <c r="PC220" s="52"/>
      <c r="PD220" s="52"/>
      <c r="PE220" s="52"/>
      <c r="PF220" s="52"/>
      <c r="PG220" s="52"/>
      <c r="PH220" s="52"/>
      <c r="PI220" s="52"/>
      <c r="PJ220" s="52"/>
      <c r="PK220" s="52"/>
      <c r="PL220" s="52"/>
      <c r="PM220" s="52"/>
      <c r="PN220" s="52"/>
      <c r="PO220" s="52"/>
      <c r="PP220" s="52"/>
      <c r="PQ220" s="52"/>
      <c r="PR220" s="52"/>
      <c r="PS220" s="52"/>
      <c r="PT220" s="52"/>
      <c r="PU220" s="52"/>
      <c r="PV220" s="52"/>
      <c r="PW220" s="52"/>
      <c r="PX220" s="52"/>
      <c r="PY220" s="52"/>
      <c r="PZ220" s="52"/>
      <c r="QA220" s="52"/>
      <c r="QB220" s="52"/>
      <c r="QC220" s="52"/>
      <c r="QD220" s="52"/>
      <c r="QE220" s="52"/>
      <c r="QF220" s="52"/>
      <c r="QG220" s="52"/>
      <c r="QH220" s="52"/>
      <c r="QI220" s="52"/>
      <c r="QJ220" s="52"/>
      <c r="QK220" s="52"/>
      <c r="QL220" s="52"/>
      <c r="QM220" s="52"/>
      <c r="QN220" s="52"/>
      <c r="QO220" s="52"/>
      <c r="QP220" s="52"/>
      <c r="QQ220" s="52"/>
      <c r="QR220" s="52"/>
      <c r="QS220" s="52"/>
      <c r="QT220" s="52"/>
      <c r="QU220" s="52"/>
      <c r="QV220" s="52"/>
      <c r="QW220" s="52"/>
      <c r="QX220" s="52"/>
      <c r="QY220" s="52"/>
      <c r="QZ220" s="52"/>
      <c r="RA220" s="52"/>
      <c r="RB220" s="52"/>
      <c r="RC220" s="52"/>
      <c r="RD220" s="52"/>
      <c r="RE220" s="52"/>
      <c r="RF220" s="52"/>
      <c r="RG220" s="52"/>
      <c r="RH220" s="52"/>
      <c r="RI220" s="52"/>
      <c r="RJ220" s="52"/>
      <c r="RK220" s="52"/>
      <c r="RL220" s="52"/>
      <c r="RM220" s="52"/>
      <c r="RN220" s="52"/>
      <c r="RO220" s="52"/>
      <c r="RP220" s="52"/>
      <c r="RQ220" s="52"/>
      <c r="RR220" s="52"/>
      <c r="RS220" s="52"/>
      <c r="RT220" s="52"/>
      <c r="RU220" s="52"/>
      <c r="RV220" s="52"/>
      <c r="RW220" s="52"/>
      <c r="RX220" s="52"/>
      <c r="RY220" s="52"/>
      <c r="RZ220" s="52"/>
      <c r="SA220" s="52"/>
      <c r="SB220" s="52"/>
      <c r="SC220" s="52"/>
      <c r="SD220" s="52"/>
      <c r="SE220" s="52"/>
      <c r="SF220" s="52"/>
      <c r="SG220" s="52"/>
      <c r="SH220" s="52"/>
      <c r="SI220" s="52"/>
      <c r="SJ220" s="52"/>
      <c r="SK220" s="52"/>
      <c r="SL220" s="52"/>
      <c r="SM220" s="52"/>
      <c r="SN220" s="52"/>
      <c r="SO220" s="52"/>
      <c r="SP220" s="52"/>
      <c r="SQ220" s="52"/>
      <c r="SR220" s="52"/>
      <c r="SS220" s="52"/>
      <c r="ST220" s="52"/>
      <c r="SU220" s="52"/>
      <c r="SV220" s="52"/>
      <c r="SW220" s="52"/>
      <c r="SX220" s="52"/>
      <c r="SY220" s="52"/>
      <c r="SZ220" s="52"/>
      <c r="TA220" s="52"/>
      <c r="TB220" s="52"/>
      <c r="TC220" s="52"/>
      <c r="TD220" s="52"/>
      <c r="TE220" s="52"/>
      <c r="TF220" s="52"/>
      <c r="TG220" s="52"/>
      <c r="TH220" s="52"/>
      <c r="TI220" s="52"/>
      <c r="TJ220" s="52"/>
      <c r="TK220" s="52"/>
      <c r="TL220" s="52"/>
      <c r="TM220" s="52"/>
      <c r="TN220" s="52"/>
      <c r="TO220" s="52"/>
      <c r="TP220" s="52"/>
      <c r="TQ220" s="52"/>
      <c r="TR220" s="52"/>
      <c r="TS220" s="52"/>
      <c r="TT220" s="52"/>
      <c r="TU220" s="52"/>
      <c r="TV220" s="52"/>
      <c r="TW220" s="52"/>
      <c r="TX220" s="52"/>
      <c r="TY220" s="52"/>
      <c r="TZ220" s="52"/>
      <c r="UA220" s="52"/>
      <c r="UB220" s="52"/>
      <c r="UC220" s="52"/>
      <c r="UD220" s="52"/>
      <c r="UE220" s="52"/>
      <c r="UF220" s="52"/>
      <c r="UG220" s="52"/>
      <c r="UH220" s="52"/>
      <c r="UI220" s="52"/>
      <c r="UJ220" s="52"/>
      <c r="UK220" s="52"/>
      <c r="UL220" s="52"/>
      <c r="UM220" s="52"/>
      <c r="UN220" s="52"/>
      <c r="UO220" s="52"/>
      <c r="UP220" s="52"/>
      <c r="UQ220" s="52"/>
      <c r="UR220" s="52"/>
      <c r="US220" s="52"/>
      <c r="UT220" s="52"/>
      <c r="UU220" s="52"/>
      <c r="UV220" s="52"/>
      <c r="UW220" s="52"/>
      <c r="UX220" s="52"/>
      <c r="UY220" s="52"/>
      <c r="UZ220" s="52"/>
      <c r="VA220" s="52"/>
      <c r="VB220" s="52"/>
      <c r="VC220" s="52"/>
      <c r="VD220" s="52"/>
      <c r="VE220" s="52"/>
      <c r="VF220" s="52"/>
      <c r="VG220" s="52"/>
      <c r="VH220" s="52"/>
      <c r="VI220" s="52"/>
      <c r="VJ220" s="52"/>
      <c r="VK220" s="52"/>
      <c r="VL220" s="52"/>
      <c r="VM220" s="52"/>
      <c r="VN220" s="52"/>
      <c r="VO220" s="52"/>
      <c r="VP220" s="52"/>
      <c r="VQ220" s="52"/>
      <c r="VR220" s="52"/>
      <c r="VS220" s="52"/>
      <c r="VT220" s="52"/>
      <c r="VU220" s="52"/>
      <c r="VV220" s="52"/>
      <c r="VW220" s="52"/>
      <c r="VX220" s="52"/>
      <c r="VY220" s="52"/>
      <c r="VZ220" s="52"/>
      <c r="WA220" s="52"/>
      <c r="WB220" s="52"/>
      <c r="WC220" s="52"/>
      <c r="WD220" s="52"/>
      <c r="WE220" s="52"/>
      <c r="WF220" s="52"/>
      <c r="WG220" s="52"/>
      <c r="WH220" s="52"/>
      <c r="WI220" s="52"/>
      <c r="WJ220" s="52"/>
      <c r="WK220" s="52"/>
      <c r="WL220" s="52"/>
      <c r="WM220" s="52"/>
      <c r="WN220" s="52"/>
      <c r="WO220" s="52"/>
      <c r="WP220" s="52"/>
      <c r="WQ220" s="52"/>
      <c r="WR220" s="52"/>
      <c r="WS220" s="52"/>
      <c r="WT220" s="52"/>
      <c r="WU220" s="52"/>
      <c r="WV220" s="52"/>
      <c r="WW220" s="52"/>
      <c r="WX220" s="52"/>
      <c r="WY220" s="52"/>
      <c r="WZ220" s="52"/>
      <c r="XA220" s="52"/>
      <c r="XB220" s="52"/>
      <c r="XC220" s="52"/>
      <c r="XD220" s="52"/>
      <c r="XE220" s="52"/>
      <c r="XF220" s="52"/>
      <c r="XG220" s="52"/>
      <c r="XH220" s="52"/>
      <c r="XI220" s="52"/>
      <c r="XJ220" s="52"/>
      <c r="XK220" s="52"/>
      <c r="XL220" s="52"/>
      <c r="XM220" s="52"/>
      <c r="XN220" s="52"/>
      <c r="XO220" s="52"/>
      <c r="XP220" s="52"/>
      <c r="XQ220" s="52"/>
      <c r="XR220" s="52"/>
      <c r="XS220" s="52"/>
      <c r="XT220" s="52"/>
      <c r="XU220" s="52"/>
      <c r="XV220" s="52"/>
      <c r="XW220" s="52"/>
      <c r="XX220" s="52"/>
      <c r="XY220" s="52"/>
      <c r="XZ220" s="52"/>
      <c r="YA220" s="52"/>
      <c r="YB220" s="52"/>
      <c r="YC220" s="52"/>
      <c r="YD220" s="52"/>
      <c r="YE220" s="52"/>
      <c r="YF220" s="52"/>
      <c r="YG220" s="52"/>
      <c r="YH220" s="52"/>
      <c r="YI220" s="52"/>
      <c r="YJ220" s="52"/>
      <c r="YK220" s="52"/>
      <c r="YL220" s="52"/>
      <c r="YM220" s="52"/>
      <c r="YN220" s="52"/>
      <c r="YO220" s="52"/>
      <c r="YP220" s="52"/>
      <c r="YQ220" s="52"/>
      <c r="YR220" s="52"/>
      <c r="YS220" s="52"/>
    </row>
    <row r="221" spans="1:669" s="12" customFormat="1" ht="15.75" x14ac:dyDescent="0.25">
      <c r="A221" s="56" t="s">
        <v>160</v>
      </c>
      <c r="B221" s="85"/>
      <c r="C221" s="40"/>
      <c r="D221" s="40"/>
      <c r="E221" s="40"/>
      <c r="F221" s="40"/>
      <c r="G221" s="99"/>
      <c r="H221" s="99"/>
      <c r="I221" s="99"/>
      <c r="J221" s="99"/>
      <c r="K221" s="99"/>
      <c r="L221" s="99"/>
      <c r="M221" s="99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  <c r="TI221" s="32"/>
      <c r="TJ221" s="32"/>
      <c r="TK221" s="32"/>
      <c r="TL221" s="32"/>
      <c r="TM221" s="32"/>
      <c r="TN221" s="32"/>
      <c r="TO221" s="32"/>
      <c r="TP221" s="32"/>
      <c r="TQ221" s="32"/>
      <c r="TR221" s="32"/>
      <c r="TS221" s="32"/>
      <c r="TT221" s="32"/>
      <c r="TU221" s="32"/>
      <c r="TV221" s="32"/>
      <c r="TW221" s="32"/>
      <c r="TX221" s="32"/>
      <c r="TY221" s="32"/>
      <c r="TZ221" s="32"/>
      <c r="UA221" s="32"/>
      <c r="UB221" s="32"/>
      <c r="UC221" s="32"/>
      <c r="UD221" s="32"/>
      <c r="UE221" s="32"/>
      <c r="UF221" s="32"/>
      <c r="UG221" s="32"/>
      <c r="UH221" s="32"/>
      <c r="UI221" s="32"/>
      <c r="UJ221" s="32"/>
      <c r="UK221" s="32"/>
      <c r="UL221" s="32"/>
      <c r="UM221" s="32"/>
      <c r="UN221" s="32"/>
      <c r="UO221" s="32"/>
      <c r="UP221" s="32"/>
      <c r="UQ221" s="32"/>
      <c r="UR221" s="32"/>
      <c r="US221" s="32"/>
      <c r="UT221" s="32"/>
      <c r="UU221" s="32"/>
      <c r="UV221" s="32"/>
      <c r="UW221" s="32"/>
      <c r="UX221" s="32"/>
      <c r="UY221" s="32"/>
      <c r="UZ221" s="32"/>
      <c r="VA221" s="32"/>
      <c r="VB221" s="32"/>
      <c r="VC221" s="32"/>
      <c r="VD221" s="32"/>
      <c r="VE221" s="32"/>
      <c r="VF221" s="32"/>
      <c r="VG221" s="32"/>
      <c r="VH221" s="32"/>
      <c r="VI221" s="32"/>
      <c r="VJ221" s="32"/>
      <c r="VK221" s="32"/>
      <c r="VL221" s="32"/>
      <c r="VM221" s="32"/>
      <c r="VN221" s="32"/>
      <c r="VO221" s="32"/>
      <c r="VP221" s="32"/>
      <c r="VQ221" s="32"/>
      <c r="VR221" s="32"/>
      <c r="VS221" s="32"/>
      <c r="VT221" s="32"/>
      <c r="VU221" s="32"/>
      <c r="VV221" s="32"/>
      <c r="VW221" s="32"/>
      <c r="VX221" s="32"/>
      <c r="VY221" s="32"/>
      <c r="VZ221" s="32"/>
      <c r="WA221" s="32"/>
      <c r="WB221" s="32"/>
      <c r="WC221" s="32"/>
      <c r="WD221" s="32"/>
      <c r="WE221" s="32"/>
      <c r="WF221" s="32"/>
      <c r="WG221" s="32"/>
      <c r="WH221" s="32"/>
      <c r="WI221" s="32"/>
      <c r="WJ221" s="32"/>
      <c r="WK221" s="32"/>
      <c r="WL221" s="32"/>
      <c r="WM221" s="32"/>
      <c r="WN221" s="32"/>
      <c r="WO221" s="32"/>
      <c r="WP221" s="32"/>
      <c r="WQ221" s="32"/>
      <c r="WR221" s="32"/>
      <c r="WS221" s="32"/>
      <c r="WT221" s="32"/>
      <c r="WU221" s="32"/>
      <c r="WV221" s="32"/>
      <c r="WW221" s="32"/>
      <c r="WX221" s="32"/>
      <c r="WY221" s="32"/>
      <c r="WZ221" s="32"/>
      <c r="XA221" s="32"/>
      <c r="XB221" s="32"/>
      <c r="XC221" s="32"/>
      <c r="XD221" s="32"/>
      <c r="XE221" s="32"/>
      <c r="XF221" s="32"/>
      <c r="XG221" s="32"/>
      <c r="XH221" s="32"/>
      <c r="XI221" s="32"/>
      <c r="XJ221" s="32"/>
      <c r="XK221" s="32"/>
      <c r="XL221" s="32"/>
      <c r="XM221" s="32"/>
      <c r="XN221" s="32"/>
      <c r="XO221" s="32"/>
      <c r="XP221" s="32"/>
      <c r="XQ221" s="32"/>
      <c r="XR221" s="32"/>
      <c r="XS221" s="32"/>
      <c r="XT221" s="32"/>
      <c r="XU221" s="32"/>
      <c r="XV221" s="32"/>
      <c r="XW221" s="32"/>
      <c r="XX221" s="32"/>
      <c r="XY221" s="32"/>
      <c r="XZ221" s="32"/>
      <c r="YA221" s="32"/>
      <c r="YB221" s="32"/>
      <c r="YC221" s="32"/>
      <c r="YD221" s="32"/>
      <c r="YE221" s="32"/>
      <c r="YF221" s="32"/>
      <c r="YG221" s="32"/>
      <c r="YH221" s="32"/>
      <c r="YI221" s="32"/>
      <c r="YJ221" s="32"/>
      <c r="YK221" s="32"/>
      <c r="YL221" s="32"/>
      <c r="YM221" s="32"/>
      <c r="YN221" s="32"/>
      <c r="YO221" s="32"/>
      <c r="YP221" s="32"/>
      <c r="YQ221" s="32"/>
      <c r="YR221" s="32"/>
      <c r="YS221" s="32"/>
    </row>
    <row r="222" spans="1:669" s="12" customFormat="1" ht="15.75" x14ac:dyDescent="0.25">
      <c r="A222" s="74" t="s">
        <v>161</v>
      </c>
      <c r="B222" s="151" t="s">
        <v>158</v>
      </c>
      <c r="C222" s="75" t="s">
        <v>66</v>
      </c>
      <c r="D222" s="75" t="s">
        <v>197</v>
      </c>
      <c r="E222" s="76">
        <v>44470</v>
      </c>
      <c r="F222" s="77" t="s">
        <v>99</v>
      </c>
      <c r="G222" s="138">
        <v>60000</v>
      </c>
      <c r="H222" s="138">
        <v>1722</v>
      </c>
      <c r="I222" s="138">
        <v>3486.68</v>
      </c>
      <c r="J222" s="96">
        <v>1824</v>
      </c>
      <c r="K222" s="138">
        <v>969</v>
      </c>
      <c r="L222" s="138">
        <f>SUM(H222:K222)</f>
        <v>8001.68</v>
      </c>
      <c r="M222" s="31">
        <f>G222-L222</f>
        <v>51998.32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</row>
    <row r="223" spans="1:669" s="12" customFormat="1" ht="15.75" x14ac:dyDescent="0.25">
      <c r="A223" s="74" t="s">
        <v>162</v>
      </c>
      <c r="B223" s="151" t="s">
        <v>158</v>
      </c>
      <c r="C223" s="75" t="s">
        <v>67</v>
      </c>
      <c r="D223" s="75" t="s">
        <v>197</v>
      </c>
      <c r="E223" s="76">
        <v>44593</v>
      </c>
      <c r="F223" s="77" t="s">
        <v>99</v>
      </c>
      <c r="G223" s="138">
        <v>76000</v>
      </c>
      <c r="H223" s="138">
        <v>2181.1999999999998</v>
      </c>
      <c r="I223" s="138">
        <v>6497.56</v>
      </c>
      <c r="J223" s="96">
        <v>2310.4</v>
      </c>
      <c r="K223" s="138">
        <v>25</v>
      </c>
      <c r="L223" s="138">
        <v>11014.16</v>
      </c>
      <c r="M223" s="31">
        <f t="shared" ref="M223:M224" si="43">G223-L223</f>
        <v>64985.84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  <c r="TH223" s="32"/>
      <c r="TI223" s="32"/>
      <c r="TJ223" s="32"/>
      <c r="TK223" s="32"/>
      <c r="TL223" s="32"/>
      <c r="TM223" s="32"/>
      <c r="TN223" s="32"/>
      <c r="TO223" s="32"/>
      <c r="TP223" s="32"/>
      <c r="TQ223" s="32"/>
      <c r="TR223" s="32"/>
      <c r="TS223" s="32"/>
      <c r="TT223" s="32"/>
      <c r="TU223" s="32"/>
      <c r="TV223" s="32"/>
      <c r="TW223" s="32"/>
      <c r="TX223" s="32"/>
      <c r="TY223" s="32"/>
      <c r="TZ223" s="32"/>
      <c r="UA223" s="32"/>
      <c r="UB223" s="32"/>
      <c r="UC223" s="32"/>
      <c r="UD223" s="32"/>
      <c r="UE223" s="32"/>
      <c r="UF223" s="32"/>
      <c r="UG223" s="32"/>
      <c r="UH223" s="32"/>
      <c r="UI223" s="32"/>
      <c r="UJ223" s="32"/>
      <c r="UK223" s="32"/>
      <c r="UL223" s="32"/>
      <c r="UM223" s="32"/>
      <c r="UN223" s="32"/>
      <c r="UO223" s="32"/>
      <c r="UP223" s="32"/>
      <c r="UQ223" s="32"/>
      <c r="UR223" s="32"/>
      <c r="US223" s="32"/>
      <c r="UT223" s="32"/>
      <c r="UU223" s="32"/>
      <c r="UV223" s="32"/>
      <c r="UW223" s="32"/>
      <c r="UX223" s="32"/>
      <c r="UY223" s="32"/>
      <c r="UZ223" s="32"/>
      <c r="VA223" s="32"/>
      <c r="VB223" s="32"/>
      <c r="VC223" s="32"/>
      <c r="VD223" s="32"/>
      <c r="VE223" s="32"/>
      <c r="VF223" s="32"/>
      <c r="VG223" s="32"/>
      <c r="VH223" s="32"/>
      <c r="VI223" s="32"/>
      <c r="VJ223" s="32"/>
      <c r="VK223" s="32"/>
      <c r="VL223" s="32"/>
      <c r="VM223" s="32"/>
      <c r="VN223" s="32"/>
      <c r="VO223" s="32"/>
      <c r="VP223" s="32"/>
      <c r="VQ223" s="32"/>
      <c r="VR223" s="32"/>
      <c r="VS223" s="32"/>
      <c r="VT223" s="32"/>
      <c r="VU223" s="32"/>
      <c r="VV223" s="32"/>
      <c r="VW223" s="32"/>
      <c r="VX223" s="32"/>
      <c r="VY223" s="32"/>
      <c r="VZ223" s="32"/>
      <c r="WA223" s="32"/>
      <c r="WB223" s="32"/>
      <c r="WC223" s="32"/>
      <c r="WD223" s="32"/>
      <c r="WE223" s="32"/>
      <c r="WF223" s="32"/>
      <c r="WG223" s="32"/>
      <c r="WH223" s="32"/>
      <c r="WI223" s="32"/>
      <c r="WJ223" s="32"/>
      <c r="WK223" s="32"/>
      <c r="WL223" s="32"/>
      <c r="WM223" s="32"/>
      <c r="WN223" s="32"/>
      <c r="WO223" s="32"/>
      <c r="WP223" s="32"/>
      <c r="WQ223" s="32"/>
      <c r="WR223" s="32"/>
      <c r="WS223" s="32"/>
      <c r="WT223" s="32"/>
      <c r="WU223" s="32"/>
      <c r="WV223" s="32"/>
      <c r="WW223" s="32"/>
      <c r="WX223" s="32"/>
      <c r="WY223" s="32"/>
      <c r="WZ223" s="32"/>
      <c r="XA223" s="32"/>
      <c r="XB223" s="32"/>
      <c r="XC223" s="32"/>
      <c r="XD223" s="32"/>
      <c r="XE223" s="32"/>
      <c r="XF223" s="32"/>
      <c r="XG223" s="32"/>
      <c r="XH223" s="32"/>
      <c r="XI223" s="32"/>
      <c r="XJ223" s="32"/>
      <c r="XK223" s="32"/>
      <c r="XL223" s="32"/>
      <c r="XM223" s="32"/>
      <c r="XN223" s="32"/>
      <c r="XO223" s="32"/>
      <c r="XP223" s="32"/>
      <c r="XQ223" s="32"/>
      <c r="XR223" s="32"/>
      <c r="XS223" s="32"/>
      <c r="XT223" s="32"/>
      <c r="XU223" s="32"/>
      <c r="XV223" s="32"/>
      <c r="XW223" s="32"/>
      <c r="XX223" s="32"/>
      <c r="XY223" s="32"/>
      <c r="XZ223" s="32"/>
      <c r="YA223" s="32"/>
      <c r="YB223" s="32"/>
      <c r="YC223" s="32"/>
      <c r="YD223" s="32"/>
      <c r="YE223" s="32"/>
      <c r="YF223" s="32"/>
      <c r="YG223" s="32"/>
      <c r="YH223" s="32"/>
      <c r="YI223" s="32"/>
      <c r="YJ223" s="32"/>
      <c r="YK223" s="32"/>
      <c r="YL223" s="32"/>
      <c r="YM223" s="32"/>
      <c r="YN223" s="32"/>
      <c r="YO223" s="32"/>
      <c r="YP223" s="32"/>
      <c r="YQ223" s="32"/>
      <c r="YR223" s="32"/>
      <c r="YS223" s="32"/>
    </row>
    <row r="224" spans="1:669" s="12" customFormat="1" ht="15.75" x14ac:dyDescent="0.25">
      <c r="A224" s="74" t="s">
        <v>165</v>
      </c>
      <c r="B224" s="151" t="s">
        <v>50</v>
      </c>
      <c r="C224" s="75" t="s">
        <v>66</v>
      </c>
      <c r="D224" s="75" t="s">
        <v>197</v>
      </c>
      <c r="E224" s="76">
        <v>44662</v>
      </c>
      <c r="F224" s="77" t="s">
        <v>99</v>
      </c>
      <c r="G224" s="138">
        <v>115000</v>
      </c>
      <c r="H224" s="138">
        <v>3300.5</v>
      </c>
      <c r="I224" s="138">
        <v>15633.74</v>
      </c>
      <c r="J224" s="96">
        <v>3496</v>
      </c>
      <c r="K224" s="138">
        <v>25</v>
      </c>
      <c r="L224" s="138">
        <v>22455.24</v>
      </c>
      <c r="M224" s="31">
        <f t="shared" si="43"/>
        <v>92544.76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  <c r="TP224" s="32"/>
      <c r="TQ224" s="32"/>
      <c r="TR224" s="32"/>
      <c r="TS224" s="32"/>
      <c r="TT224" s="32"/>
      <c r="TU224" s="32"/>
      <c r="TV224" s="32"/>
      <c r="TW224" s="32"/>
      <c r="TX224" s="32"/>
      <c r="TY224" s="32"/>
      <c r="TZ224" s="32"/>
      <c r="UA224" s="32"/>
      <c r="UB224" s="32"/>
      <c r="UC224" s="32"/>
      <c r="UD224" s="32"/>
      <c r="UE224" s="32"/>
      <c r="UF224" s="32"/>
      <c r="UG224" s="32"/>
      <c r="UH224" s="32"/>
      <c r="UI224" s="32"/>
      <c r="UJ224" s="32"/>
      <c r="UK224" s="32"/>
      <c r="UL224" s="32"/>
      <c r="UM224" s="32"/>
      <c r="UN224" s="32"/>
      <c r="UO224" s="32"/>
      <c r="UP224" s="32"/>
      <c r="UQ224" s="32"/>
      <c r="UR224" s="32"/>
      <c r="US224" s="32"/>
      <c r="UT224" s="32"/>
      <c r="UU224" s="32"/>
      <c r="UV224" s="32"/>
      <c r="UW224" s="32"/>
      <c r="UX224" s="32"/>
      <c r="UY224" s="32"/>
      <c r="UZ224" s="32"/>
      <c r="VA224" s="32"/>
      <c r="VB224" s="32"/>
      <c r="VC224" s="32"/>
      <c r="VD224" s="32"/>
      <c r="VE224" s="32"/>
      <c r="VF224" s="32"/>
      <c r="VG224" s="32"/>
      <c r="VH224" s="32"/>
      <c r="VI224" s="32"/>
      <c r="VJ224" s="32"/>
      <c r="VK224" s="32"/>
      <c r="VL224" s="32"/>
      <c r="VM224" s="32"/>
      <c r="VN224" s="32"/>
      <c r="VO224" s="32"/>
      <c r="VP224" s="32"/>
      <c r="VQ224" s="32"/>
      <c r="VR224" s="32"/>
      <c r="VS224" s="32"/>
      <c r="VT224" s="32"/>
      <c r="VU224" s="32"/>
      <c r="VV224" s="32"/>
      <c r="VW224" s="32"/>
      <c r="VX224" s="32"/>
      <c r="VY224" s="32"/>
      <c r="VZ224" s="32"/>
      <c r="WA224" s="32"/>
      <c r="WB224" s="32"/>
      <c r="WC224" s="32"/>
      <c r="WD224" s="32"/>
      <c r="WE224" s="32"/>
      <c r="WF224" s="32"/>
      <c r="WG224" s="32"/>
      <c r="WH224" s="32"/>
      <c r="WI224" s="32"/>
      <c r="WJ224" s="32"/>
      <c r="WK224" s="32"/>
      <c r="WL224" s="32"/>
      <c r="WM224" s="32"/>
      <c r="WN224" s="32"/>
      <c r="WO224" s="32"/>
      <c r="WP224" s="32"/>
      <c r="WQ224" s="32"/>
      <c r="WR224" s="32"/>
      <c r="WS224" s="32"/>
      <c r="WT224" s="32"/>
      <c r="WU224" s="32"/>
      <c r="WV224" s="32"/>
      <c r="WW224" s="32"/>
      <c r="WX224" s="32"/>
      <c r="WY224" s="32"/>
      <c r="WZ224" s="32"/>
      <c r="XA224" s="32"/>
      <c r="XB224" s="32"/>
      <c r="XC224" s="32"/>
      <c r="XD224" s="32"/>
      <c r="XE224" s="32"/>
      <c r="XF224" s="32"/>
      <c r="XG224" s="32"/>
      <c r="XH224" s="32"/>
      <c r="XI224" s="32"/>
      <c r="XJ224" s="32"/>
      <c r="XK224" s="32"/>
      <c r="XL224" s="32"/>
      <c r="XM224" s="32"/>
      <c r="XN224" s="32"/>
      <c r="XO224" s="32"/>
      <c r="XP224" s="32"/>
      <c r="XQ224" s="32"/>
      <c r="XR224" s="32"/>
      <c r="XS224" s="32"/>
      <c r="XT224" s="32"/>
      <c r="XU224" s="32"/>
      <c r="XV224" s="32"/>
      <c r="XW224" s="32"/>
      <c r="XX224" s="32"/>
      <c r="XY224" s="32"/>
      <c r="XZ224" s="32"/>
      <c r="YA224" s="32"/>
      <c r="YB224" s="32"/>
      <c r="YC224" s="32"/>
      <c r="YD224" s="32"/>
      <c r="YE224" s="32"/>
      <c r="YF224" s="32"/>
      <c r="YG224" s="32"/>
      <c r="YH224" s="32"/>
      <c r="YI224" s="32"/>
      <c r="YJ224" s="32"/>
      <c r="YK224" s="32"/>
      <c r="YL224" s="32"/>
      <c r="YM224" s="32"/>
      <c r="YN224" s="32"/>
      <c r="YO224" s="32"/>
      <c r="YP224" s="32"/>
      <c r="YQ224" s="32"/>
      <c r="YR224" s="32"/>
      <c r="YS224" s="32"/>
    </row>
    <row r="225" spans="1:669" s="58" customFormat="1" ht="15.75" x14ac:dyDescent="0.25">
      <c r="A225" s="72" t="s">
        <v>13</v>
      </c>
      <c r="B225" s="26">
        <v>3</v>
      </c>
      <c r="C225" s="46"/>
      <c r="D225" s="46"/>
      <c r="E225" s="46"/>
      <c r="F225" s="73"/>
      <c r="G225" s="108">
        <f>G222+G223+G224</f>
        <v>251000</v>
      </c>
      <c r="H225" s="108">
        <f t="shared" ref="H225:M225" si="44">SUM(H222:H224)</f>
        <v>7203.7</v>
      </c>
      <c r="I225" s="108">
        <f t="shared" si="44"/>
        <v>25617.98</v>
      </c>
      <c r="J225" s="108">
        <f t="shared" si="44"/>
        <v>7630.4</v>
      </c>
      <c r="K225" s="108">
        <f t="shared" si="44"/>
        <v>1019</v>
      </c>
      <c r="L225" s="108">
        <f>SUM(L222:L224)</f>
        <v>41471.08</v>
      </c>
      <c r="M225" s="105">
        <f t="shared" si="44"/>
        <v>209528.91999999998</v>
      </c>
      <c r="N225" s="12"/>
      <c r="O225" s="12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52"/>
      <c r="NC225" s="52"/>
      <c r="ND225" s="52"/>
      <c r="NE225" s="52"/>
      <c r="NF225" s="52"/>
      <c r="NG225" s="52"/>
      <c r="NH225" s="52"/>
      <c r="NI225" s="52"/>
      <c r="NJ225" s="52"/>
      <c r="NK225" s="52"/>
      <c r="NL225" s="52"/>
      <c r="NM225" s="52"/>
      <c r="NN225" s="52"/>
      <c r="NO225" s="52"/>
      <c r="NP225" s="52"/>
      <c r="NQ225" s="52"/>
      <c r="NR225" s="52"/>
      <c r="NS225" s="52"/>
      <c r="NT225" s="52"/>
      <c r="NU225" s="52"/>
      <c r="NV225" s="52"/>
      <c r="NW225" s="52"/>
      <c r="NX225" s="52"/>
      <c r="NY225" s="52"/>
      <c r="NZ225" s="52"/>
      <c r="OA225" s="52"/>
      <c r="OB225" s="52"/>
      <c r="OC225" s="52"/>
      <c r="OD225" s="52"/>
      <c r="OE225" s="52"/>
      <c r="OF225" s="52"/>
      <c r="OG225" s="52"/>
      <c r="OH225" s="52"/>
      <c r="OI225" s="52"/>
      <c r="OJ225" s="52"/>
      <c r="OK225" s="52"/>
      <c r="OL225" s="52"/>
      <c r="OM225" s="52"/>
      <c r="ON225" s="52"/>
      <c r="OO225" s="52"/>
      <c r="OP225" s="52"/>
      <c r="OQ225" s="52"/>
      <c r="OR225" s="52"/>
      <c r="OS225" s="52"/>
      <c r="OT225" s="52"/>
      <c r="OU225" s="52"/>
      <c r="OV225" s="52"/>
      <c r="OW225" s="52"/>
      <c r="OX225" s="52"/>
      <c r="OY225" s="52"/>
      <c r="OZ225" s="52"/>
      <c r="PA225" s="52"/>
      <c r="PB225" s="52"/>
      <c r="PC225" s="52"/>
      <c r="PD225" s="52"/>
      <c r="PE225" s="52"/>
      <c r="PF225" s="52"/>
      <c r="PG225" s="52"/>
      <c r="PH225" s="52"/>
      <c r="PI225" s="52"/>
      <c r="PJ225" s="52"/>
      <c r="PK225" s="52"/>
      <c r="PL225" s="52"/>
      <c r="PM225" s="52"/>
      <c r="PN225" s="52"/>
      <c r="PO225" s="52"/>
      <c r="PP225" s="52"/>
      <c r="PQ225" s="52"/>
      <c r="PR225" s="52"/>
      <c r="PS225" s="52"/>
      <c r="PT225" s="52"/>
      <c r="PU225" s="52"/>
      <c r="PV225" s="52"/>
      <c r="PW225" s="52"/>
      <c r="PX225" s="52"/>
      <c r="PY225" s="52"/>
      <c r="PZ225" s="52"/>
      <c r="QA225" s="52"/>
      <c r="QB225" s="52"/>
      <c r="QC225" s="52"/>
      <c r="QD225" s="52"/>
      <c r="QE225" s="52"/>
      <c r="QF225" s="52"/>
      <c r="QG225" s="52"/>
      <c r="QH225" s="52"/>
      <c r="QI225" s="52"/>
      <c r="QJ225" s="52"/>
      <c r="QK225" s="52"/>
      <c r="QL225" s="52"/>
      <c r="QM225" s="52"/>
      <c r="QN225" s="52"/>
      <c r="QO225" s="52"/>
      <c r="QP225" s="52"/>
      <c r="QQ225" s="52"/>
      <c r="QR225" s="52"/>
      <c r="QS225" s="52"/>
      <c r="QT225" s="52"/>
      <c r="QU225" s="52"/>
      <c r="QV225" s="52"/>
      <c r="QW225" s="52"/>
      <c r="QX225" s="52"/>
      <c r="QY225" s="52"/>
      <c r="QZ225" s="52"/>
      <c r="RA225" s="52"/>
      <c r="RB225" s="52"/>
      <c r="RC225" s="52"/>
      <c r="RD225" s="52"/>
      <c r="RE225" s="52"/>
      <c r="RF225" s="52"/>
      <c r="RG225" s="52"/>
      <c r="RH225" s="52"/>
      <c r="RI225" s="52"/>
      <c r="RJ225" s="52"/>
      <c r="RK225" s="52"/>
      <c r="RL225" s="52"/>
      <c r="RM225" s="52"/>
      <c r="RN225" s="52"/>
      <c r="RO225" s="52"/>
      <c r="RP225" s="52"/>
      <c r="RQ225" s="52"/>
      <c r="RR225" s="52"/>
      <c r="RS225" s="52"/>
      <c r="RT225" s="52"/>
      <c r="RU225" s="52"/>
      <c r="RV225" s="52"/>
      <c r="RW225" s="52"/>
      <c r="RX225" s="52"/>
      <c r="RY225" s="52"/>
      <c r="RZ225" s="52"/>
      <c r="SA225" s="52"/>
      <c r="SB225" s="52"/>
      <c r="SC225" s="52"/>
      <c r="SD225" s="52"/>
      <c r="SE225" s="52"/>
      <c r="SF225" s="52"/>
      <c r="SG225" s="52"/>
      <c r="SH225" s="52"/>
      <c r="SI225" s="52"/>
      <c r="SJ225" s="52"/>
      <c r="SK225" s="52"/>
      <c r="SL225" s="52"/>
      <c r="SM225" s="52"/>
      <c r="SN225" s="52"/>
      <c r="SO225" s="52"/>
      <c r="SP225" s="52"/>
      <c r="SQ225" s="52"/>
      <c r="SR225" s="52"/>
      <c r="SS225" s="52"/>
      <c r="ST225" s="52"/>
      <c r="SU225" s="52"/>
      <c r="SV225" s="52"/>
      <c r="SW225" s="52"/>
      <c r="SX225" s="52"/>
      <c r="SY225" s="52"/>
      <c r="SZ225" s="52"/>
      <c r="TA225" s="52"/>
      <c r="TB225" s="52"/>
      <c r="TC225" s="52"/>
      <c r="TD225" s="52"/>
      <c r="TE225" s="52"/>
      <c r="TF225" s="52"/>
      <c r="TG225" s="52"/>
      <c r="TH225" s="52"/>
      <c r="TI225" s="52"/>
      <c r="TJ225" s="52"/>
      <c r="TK225" s="52"/>
      <c r="TL225" s="52"/>
      <c r="TM225" s="52"/>
      <c r="TN225" s="52"/>
      <c r="TO225" s="52"/>
      <c r="TP225" s="52"/>
      <c r="TQ225" s="52"/>
      <c r="TR225" s="52"/>
      <c r="TS225" s="52"/>
      <c r="TT225" s="52"/>
      <c r="TU225" s="52"/>
      <c r="TV225" s="52"/>
      <c r="TW225" s="52"/>
      <c r="TX225" s="52"/>
      <c r="TY225" s="52"/>
      <c r="TZ225" s="52"/>
      <c r="UA225" s="52"/>
      <c r="UB225" s="52"/>
      <c r="UC225" s="52"/>
      <c r="UD225" s="52"/>
      <c r="UE225" s="52"/>
      <c r="UF225" s="52"/>
      <c r="UG225" s="52"/>
      <c r="UH225" s="52"/>
      <c r="UI225" s="52"/>
      <c r="UJ225" s="52"/>
      <c r="UK225" s="52"/>
      <c r="UL225" s="52"/>
      <c r="UM225" s="52"/>
      <c r="UN225" s="52"/>
      <c r="UO225" s="52"/>
      <c r="UP225" s="52"/>
      <c r="UQ225" s="52"/>
      <c r="UR225" s="52"/>
      <c r="US225" s="52"/>
      <c r="UT225" s="52"/>
      <c r="UU225" s="52"/>
      <c r="UV225" s="52"/>
      <c r="UW225" s="52"/>
      <c r="UX225" s="52"/>
      <c r="UY225" s="52"/>
      <c r="UZ225" s="52"/>
      <c r="VA225" s="52"/>
      <c r="VB225" s="52"/>
      <c r="VC225" s="52"/>
      <c r="VD225" s="52"/>
      <c r="VE225" s="52"/>
      <c r="VF225" s="52"/>
      <c r="VG225" s="52"/>
      <c r="VH225" s="52"/>
      <c r="VI225" s="52"/>
      <c r="VJ225" s="52"/>
      <c r="VK225" s="52"/>
      <c r="VL225" s="52"/>
      <c r="VM225" s="52"/>
      <c r="VN225" s="52"/>
      <c r="VO225" s="52"/>
      <c r="VP225" s="52"/>
      <c r="VQ225" s="52"/>
      <c r="VR225" s="52"/>
      <c r="VS225" s="52"/>
      <c r="VT225" s="52"/>
      <c r="VU225" s="52"/>
      <c r="VV225" s="52"/>
      <c r="VW225" s="52"/>
      <c r="VX225" s="52"/>
      <c r="VY225" s="52"/>
      <c r="VZ225" s="52"/>
      <c r="WA225" s="52"/>
      <c r="WB225" s="52"/>
      <c r="WC225" s="52"/>
      <c r="WD225" s="52"/>
      <c r="WE225" s="52"/>
      <c r="WF225" s="52"/>
      <c r="WG225" s="52"/>
      <c r="WH225" s="52"/>
      <c r="WI225" s="52"/>
      <c r="WJ225" s="52"/>
      <c r="WK225" s="52"/>
      <c r="WL225" s="52"/>
      <c r="WM225" s="52"/>
      <c r="WN225" s="52"/>
      <c r="WO225" s="52"/>
      <c r="WP225" s="52"/>
      <c r="WQ225" s="52"/>
      <c r="WR225" s="52"/>
      <c r="WS225" s="52"/>
      <c r="WT225" s="52"/>
      <c r="WU225" s="52"/>
      <c r="WV225" s="52"/>
      <c r="WW225" s="52"/>
      <c r="WX225" s="52"/>
      <c r="WY225" s="52"/>
      <c r="WZ225" s="52"/>
      <c r="XA225" s="52"/>
      <c r="XB225" s="52"/>
      <c r="XC225" s="52"/>
      <c r="XD225" s="52"/>
      <c r="XE225" s="52"/>
      <c r="XF225" s="52"/>
      <c r="XG225" s="52"/>
      <c r="XH225" s="52"/>
      <c r="XI225" s="52"/>
      <c r="XJ225" s="52"/>
      <c r="XK225" s="52"/>
      <c r="XL225" s="52"/>
      <c r="XM225" s="52"/>
      <c r="XN225" s="52"/>
      <c r="XO225" s="52"/>
      <c r="XP225" s="52"/>
      <c r="XQ225" s="52"/>
      <c r="XR225" s="52"/>
      <c r="XS225" s="52"/>
      <c r="XT225" s="52"/>
      <c r="XU225" s="52"/>
      <c r="XV225" s="52"/>
      <c r="XW225" s="52"/>
      <c r="XX225" s="52"/>
      <c r="XY225" s="52"/>
      <c r="XZ225" s="52"/>
      <c r="YA225" s="52"/>
      <c r="YB225" s="52"/>
      <c r="YC225" s="52"/>
      <c r="YD225" s="52"/>
      <c r="YE225" s="52"/>
      <c r="YF225" s="52"/>
      <c r="YG225" s="52"/>
      <c r="YH225" s="52"/>
      <c r="YI225" s="52"/>
      <c r="YJ225" s="52"/>
      <c r="YK225" s="52"/>
      <c r="YL225" s="52"/>
      <c r="YM225" s="52"/>
      <c r="YN225" s="52"/>
      <c r="YO225" s="52"/>
      <c r="YP225" s="52"/>
      <c r="YQ225" s="52"/>
      <c r="YR225" s="52"/>
      <c r="YS225" s="52"/>
    </row>
    <row r="226" spans="1:669" s="12" customFormat="1" ht="15.75" x14ac:dyDescent="0.25">
      <c r="A226"/>
      <c r="B226" s="3"/>
      <c r="C226" s="3"/>
      <c r="D226" s="3"/>
      <c r="E226"/>
      <c r="F226"/>
      <c r="G226" s="143"/>
      <c r="H226" s="104"/>
      <c r="I226" s="143"/>
      <c r="J226" s="143"/>
      <c r="K226" s="143"/>
      <c r="L226" s="143"/>
      <c r="M226" s="10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  <c r="TG226" s="32"/>
      <c r="TH226" s="32"/>
      <c r="TI226" s="32"/>
      <c r="TJ226" s="32"/>
      <c r="TK226" s="32"/>
      <c r="TL226" s="32"/>
      <c r="TM226" s="32"/>
      <c r="TN226" s="32"/>
      <c r="TO226" s="32"/>
      <c r="TP226" s="32"/>
      <c r="TQ226" s="32"/>
      <c r="TR226" s="32"/>
      <c r="TS226" s="32"/>
      <c r="TT226" s="32"/>
      <c r="TU226" s="32"/>
      <c r="TV226" s="32"/>
      <c r="TW226" s="32"/>
      <c r="TX226" s="32"/>
      <c r="TY226" s="32"/>
      <c r="TZ226" s="32"/>
      <c r="UA226" s="32"/>
      <c r="UB226" s="32"/>
      <c r="UC226" s="32"/>
      <c r="UD226" s="32"/>
      <c r="UE226" s="32"/>
      <c r="UF226" s="32"/>
      <c r="UG226" s="32"/>
      <c r="UH226" s="32"/>
      <c r="UI226" s="32"/>
      <c r="UJ226" s="32"/>
      <c r="UK226" s="32"/>
      <c r="UL226" s="32"/>
      <c r="UM226" s="32"/>
      <c r="UN226" s="32"/>
      <c r="UO226" s="32"/>
      <c r="UP226" s="32"/>
      <c r="UQ226" s="32"/>
      <c r="UR226" s="32"/>
      <c r="US226" s="32"/>
      <c r="UT226" s="32"/>
      <c r="UU226" s="32"/>
      <c r="UV226" s="32"/>
      <c r="UW226" s="32"/>
      <c r="UX226" s="32"/>
      <c r="UY226" s="32"/>
      <c r="UZ226" s="32"/>
      <c r="VA226" s="32"/>
      <c r="VB226" s="32"/>
      <c r="VC226" s="32"/>
      <c r="VD226" s="32"/>
      <c r="VE226" s="32"/>
      <c r="VF226" s="32"/>
      <c r="VG226" s="32"/>
      <c r="VH226" s="32"/>
      <c r="VI226" s="32"/>
      <c r="VJ226" s="32"/>
      <c r="VK226" s="32"/>
      <c r="VL226" s="32"/>
      <c r="VM226" s="32"/>
      <c r="VN226" s="32"/>
      <c r="VO226" s="32"/>
      <c r="VP226" s="32"/>
      <c r="VQ226" s="32"/>
      <c r="VR226" s="32"/>
      <c r="VS226" s="32"/>
      <c r="VT226" s="32"/>
      <c r="VU226" s="32"/>
      <c r="VV226" s="32"/>
      <c r="VW226" s="32"/>
      <c r="VX226" s="32"/>
      <c r="VY226" s="32"/>
      <c r="VZ226" s="32"/>
      <c r="WA226" s="32"/>
      <c r="WB226" s="32"/>
      <c r="WC226" s="32"/>
      <c r="WD226" s="32"/>
      <c r="WE226" s="32"/>
      <c r="WF226" s="32"/>
      <c r="WG226" s="32"/>
      <c r="WH226" s="32"/>
      <c r="WI226" s="32"/>
      <c r="WJ226" s="32"/>
      <c r="WK226" s="32"/>
      <c r="WL226" s="32"/>
      <c r="WM226" s="32"/>
      <c r="WN226" s="32"/>
      <c r="WO226" s="32"/>
      <c r="WP226" s="32"/>
      <c r="WQ226" s="32"/>
      <c r="WR226" s="32"/>
      <c r="WS226" s="32"/>
      <c r="WT226" s="32"/>
      <c r="WU226" s="32"/>
      <c r="WV226" s="32"/>
      <c r="WW226" s="32"/>
      <c r="WX226" s="32"/>
      <c r="WY226" s="32"/>
      <c r="WZ226" s="32"/>
      <c r="XA226" s="32"/>
      <c r="XB226" s="32"/>
      <c r="XC226" s="32"/>
      <c r="XD226" s="32"/>
      <c r="XE226" s="32"/>
      <c r="XF226" s="32"/>
      <c r="XG226" s="32"/>
      <c r="XH226" s="32"/>
      <c r="XI226" s="32"/>
      <c r="XJ226" s="32"/>
      <c r="XK226" s="32"/>
      <c r="XL226" s="32"/>
      <c r="XM226" s="32"/>
      <c r="XN226" s="32"/>
      <c r="XO226" s="32"/>
      <c r="XP226" s="32"/>
      <c r="XQ226" s="32"/>
      <c r="XR226" s="32"/>
      <c r="XS226" s="32"/>
      <c r="XT226" s="32"/>
      <c r="XU226" s="32"/>
      <c r="XV226" s="32"/>
      <c r="XW226" s="32"/>
      <c r="XX226" s="32"/>
      <c r="XY226" s="32"/>
      <c r="XZ226" s="32"/>
      <c r="YA226" s="32"/>
      <c r="YB226" s="32"/>
      <c r="YC226" s="32"/>
      <c r="YD226" s="32"/>
      <c r="YE226" s="32"/>
      <c r="YF226" s="32"/>
      <c r="YG226" s="32"/>
      <c r="YH226" s="32"/>
      <c r="YI226" s="32"/>
      <c r="YJ226" s="32"/>
      <c r="YK226" s="32"/>
      <c r="YL226" s="32"/>
      <c r="YM226" s="32"/>
      <c r="YN226" s="32"/>
      <c r="YO226" s="32"/>
      <c r="YP226" s="32"/>
      <c r="YQ226" s="32"/>
      <c r="YR226" s="32"/>
      <c r="YS226" s="32"/>
    </row>
    <row r="227" spans="1:669" s="3" customFormat="1" ht="15.75" x14ac:dyDescent="0.25">
      <c r="A227" s="56" t="s">
        <v>159</v>
      </c>
      <c r="B227" s="54"/>
      <c r="C227" s="55"/>
      <c r="D227" s="55"/>
      <c r="E227" s="55"/>
      <c r="F227" s="40"/>
      <c r="G227" s="99"/>
      <c r="H227" s="99"/>
      <c r="I227" s="99"/>
      <c r="J227" s="99"/>
      <c r="K227" s="99"/>
      <c r="L227" s="99"/>
      <c r="M227" s="99"/>
      <c r="N227" s="12"/>
      <c r="O227" s="12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</row>
    <row r="228" spans="1:669" s="12" customFormat="1" ht="15.75" x14ac:dyDescent="0.25">
      <c r="A228" s="21" t="s">
        <v>96</v>
      </c>
      <c r="B228" s="152" t="s">
        <v>50</v>
      </c>
      <c r="C228" s="55" t="s">
        <v>67</v>
      </c>
      <c r="D228" s="55" t="s">
        <v>197</v>
      </c>
      <c r="E228" s="57">
        <v>44470</v>
      </c>
      <c r="F228" s="8" t="s">
        <v>99</v>
      </c>
      <c r="G228" s="95">
        <v>89500</v>
      </c>
      <c r="H228" s="95">
        <v>2568.65</v>
      </c>
      <c r="I228" s="138">
        <v>9635.51</v>
      </c>
      <c r="J228" s="95">
        <v>2720.8</v>
      </c>
      <c r="K228" s="95">
        <v>25</v>
      </c>
      <c r="L228" s="95">
        <v>14949.96</v>
      </c>
      <c r="M228" s="138">
        <f>G228-L228</f>
        <v>74550.040000000008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  <c r="RP228" s="32"/>
      <c r="RQ228" s="32"/>
      <c r="RR228" s="32"/>
      <c r="RS228" s="32"/>
      <c r="RT228" s="32"/>
      <c r="RU228" s="32"/>
      <c r="RV228" s="32"/>
      <c r="RW228" s="32"/>
      <c r="RX228" s="32"/>
      <c r="RY228" s="32"/>
      <c r="RZ228" s="32"/>
      <c r="SA228" s="32"/>
      <c r="SB228" s="32"/>
      <c r="SC228" s="32"/>
      <c r="SD228" s="32"/>
      <c r="SE228" s="32"/>
      <c r="SF228" s="32"/>
      <c r="SG228" s="32"/>
      <c r="SH228" s="32"/>
      <c r="SI228" s="32"/>
      <c r="SJ228" s="32"/>
      <c r="SK228" s="32"/>
      <c r="SL228" s="32"/>
      <c r="SM228" s="32"/>
      <c r="SN228" s="32"/>
      <c r="SO228" s="32"/>
      <c r="SP228" s="32"/>
      <c r="SQ228" s="32"/>
      <c r="SR228" s="32"/>
      <c r="SS228" s="32"/>
      <c r="ST228" s="32"/>
      <c r="SU228" s="32"/>
      <c r="SV228" s="32"/>
      <c r="SW228" s="32"/>
      <c r="SX228" s="32"/>
      <c r="SY228" s="32"/>
      <c r="SZ228" s="32"/>
      <c r="TA228" s="32"/>
      <c r="TB228" s="32"/>
      <c r="TC228" s="32"/>
      <c r="TD228" s="32"/>
      <c r="TE228" s="32"/>
      <c r="TF228" s="32"/>
      <c r="TG228" s="32"/>
      <c r="TH228" s="32"/>
      <c r="TI228" s="32"/>
      <c r="TJ228" s="32"/>
      <c r="TK228" s="32"/>
      <c r="TL228" s="32"/>
      <c r="TM228" s="32"/>
      <c r="TN228" s="32"/>
      <c r="TO228" s="32"/>
      <c r="TP228" s="32"/>
      <c r="TQ228" s="32"/>
      <c r="TR228" s="32"/>
      <c r="TS228" s="32"/>
      <c r="TT228" s="32"/>
      <c r="TU228" s="32"/>
      <c r="TV228" s="32"/>
      <c r="TW228" s="32"/>
      <c r="TX228" s="32"/>
      <c r="TY228" s="32"/>
      <c r="TZ228" s="32"/>
      <c r="UA228" s="32"/>
      <c r="UB228" s="32"/>
      <c r="UC228" s="32"/>
      <c r="UD228" s="32"/>
      <c r="UE228" s="32"/>
      <c r="UF228" s="32"/>
      <c r="UG228" s="32"/>
      <c r="UH228" s="32"/>
      <c r="UI228" s="32"/>
      <c r="UJ228" s="32"/>
      <c r="UK228" s="32"/>
      <c r="UL228" s="32"/>
      <c r="UM228" s="32"/>
      <c r="UN228" s="32"/>
      <c r="UO228" s="32"/>
      <c r="UP228" s="32"/>
      <c r="UQ228" s="32"/>
      <c r="UR228" s="32"/>
      <c r="US228" s="32"/>
      <c r="UT228" s="32"/>
      <c r="UU228" s="32"/>
      <c r="UV228" s="32"/>
      <c r="UW228" s="32"/>
      <c r="UX228" s="32"/>
      <c r="UY228" s="32"/>
      <c r="UZ228" s="32"/>
      <c r="VA228" s="32"/>
      <c r="VB228" s="32"/>
      <c r="VC228" s="32"/>
      <c r="VD228" s="32"/>
      <c r="VE228" s="32"/>
      <c r="VF228" s="32"/>
      <c r="VG228" s="32"/>
      <c r="VH228" s="32"/>
      <c r="VI228" s="32"/>
      <c r="VJ228" s="32"/>
      <c r="VK228" s="32"/>
      <c r="VL228" s="32"/>
      <c r="VM228" s="32"/>
      <c r="VN228" s="32"/>
      <c r="VO228" s="32"/>
      <c r="VP228" s="32"/>
      <c r="VQ228" s="32"/>
      <c r="VR228" s="32"/>
      <c r="VS228" s="32"/>
      <c r="VT228" s="32"/>
      <c r="VU228" s="32"/>
      <c r="VV228" s="32"/>
      <c r="VW228" s="32"/>
      <c r="VX228" s="32"/>
      <c r="VY228" s="32"/>
      <c r="VZ228" s="32"/>
      <c r="WA228" s="32"/>
      <c r="WB228" s="32"/>
      <c r="WC228" s="32"/>
      <c r="WD228" s="32"/>
      <c r="WE228" s="32"/>
      <c r="WF228" s="32"/>
      <c r="WG228" s="32"/>
      <c r="WH228" s="32"/>
      <c r="WI228" s="32"/>
      <c r="WJ228" s="32"/>
      <c r="WK228" s="32"/>
      <c r="WL228" s="32"/>
      <c r="WM228" s="32"/>
      <c r="WN228" s="32"/>
      <c r="WO228" s="32"/>
      <c r="WP228" s="32"/>
      <c r="WQ228" s="32"/>
      <c r="WR228" s="32"/>
      <c r="WS228" s="32"/>
      <c r="WT228" s="32"/>
      <c r="WU228" s="32"/>
      <c r="WV228" s="32"/>
      <c r="WW228" s="32"/>
      <c r="WX228" s="32"/>
      <c r="WY228" s="32"/>
      <c r="WZ228" s="32"/>
      <c r="XA228" s="32"/>
      <c r="XB228" s="32"/>
      <c r="XC228" s="32"/>
      <c r="XD228" s="32"/>
      <c r="XE228" s="32"/>
      <c r="XF228" s="32"/>
      <c r="XG228" s="32"/>
      <c r="XH228" s="32"/>
      <c r="XI228" s="32"/>
      <c r="XJ228" s="32"/>
      <c r="XK228" s="32"/>
      <c r="XL228" s="32"/>
      <c r="XM228" s="32"/>
      <c r="XN228" s="32"/>
      <c r="XO228" s="32"/>
      <c r="XP228" s="32"/>
      <c r="XQ228" s="32"/>
      <c r="XR228" s="32"/>
      <c r="XS228" s="32"/>
      <c r="XT228" s="32"/>
      <c r="XU228" s="32"/>
      <c r="XV228" s="32"/>
      <c r="XW228" s="32"/>
      <c r="XX228" s="32"/>
      <c r="XY228" s="32"/>
      <c r="XZ228" s="32"/>
      <c r="YA228" s="32"/>
      <c r="YB228" s="32"/>
      <c r="YC228" s="32"/>
      <c r="YD228" s="32"/>
      <c r="YE228" s="32"/>
      <c r="YF228" s="32"/>
      <c r="YG228" s="32"/>
      <c r="YH228" s="32"/>
      <c r="YI228" s="32"/>
      <c r="YJ228" s="32"/>
      <c r="YK228" s="32"/>
      <c r="YL228" s="32"/>
      <c r="YM228" s="32"/>
      <c r="YN228" s="32"/>
      <c r="YO228" s="32"/>
      <c r="YP228" s="32"/>
      <c r="YQ228" s="32"/>
      <c r="YR228" s="32"/>
      <c r="YS228" s="32"/>
    </row>
    <row r="229" spans="1:669" s="12" customFormat="1" ht="15.75" x14ac:dyDescent="0.25">
      <c r="A229" s="21" t="s">
        <v>211</v>
      </c>
      <c r="B229" s="152" t="s">
        <v>16</v>
      </c>
      <c r="C229" s="55" t="s">
        <v>66</v>
      </c>
      <c r="D229" s="55" t="s">
        <v>197</v>
      </c>
      <c r="E229" s="57">
        <v>44593</v>
      </c>
      <c r="F229" s="8" t="s">
        <v>99</v>
      </c>
      <c r="G229" s="95">
        <v>35000</v>
      </c>
      <c r="H229" s="95">
        <v>1004.5</v>
      </c>
      <c r="I229" s="138">
        <v>0</v>
      </c>
      <c r="J229" s="95">
        <v>1064</v>
      </c>
      <c r="K229" s="95">
        <v>25</v>
      </c>
      <c r="L229" s="95">
        <v>2093.5</v>
      </c>
      <c r="M229" s="138">
        <f t="shared" ref="M229:M235" si="45">G229-L229</f>
        <v>32906.5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  <c r="TP229" s="32"/>
      <c r="TQ229" s="32"/>
      <c r="TR229" s="32"/>
      <c r="TS229" s="32"/>
      <c r="TT229" s="32"/>
      <c r="TU229" s="32"/>
      <c r="TV229" s="32"/>
      <c r="TW229" s="32"/>
      <c r="TX229" s="32"/>
      <c r="TY229" s="32"/>
      <c r="TZ229" s="32"/>
      <c r="UA229" s="32"/>
      <c r="UB229" s="32"/>
      <c r="UC229" s="32"/>
      <c r="UD229" s="32"/>
      <c r="UE229" s="32"/>
      <c r="UF229" s="32"/>
      <c r="UG229" s="32"/>
      <c r="UH229" s="32"/>
      <c r="UI229" s="32"/>
      <c r="UJ229" s="32"/>
      <c r="UK229" s="32"/>
      <c r="UL229" s="32"/>
      <c r="UM229" s="32"/>
      <c r="UN229" s="32"/>
      <c r="UO229" s="32"/>
      <c r="UP229" s="32"/>
      <c r="UQ229" s="32"/>
      <c r="UR229" s="32"/>
      <c r="US229" s="32"/>
      <c r="UT229" s="32"/>
      <c r="UU229" s="32"/>
      <c r="UV229" s="32"/>
      <c r="UW229" s="32"/>
      <c r="UX229" s="32"/>
      <c r="UY229" s="32"/>
      <c r="UZ229" s="32"/>
      <c r="VA229" s="32"/>
      <c r="VB229" s="32"/>
      <c r="VC229" s="32"/>
      <c r="VD229" s="32"/>
      <c r="VE229" s="32"/>
      <c r="VF229" s="32"/>
      <c r="VG229" s="32"/>
      <c r="VH229" s="32"/>
      <c r="VI229" s="32"/>
      <c r="VJ229" s="32"/>
      <c r="VK229" s="32"/>
      <c r="VL229" s="32"/>
      <c r="VM229" s="32"/>
      <c r="VN229" s="32"/>
      <c r="VO229" s="32"/>
      <c r="VP229" s="32"/>
      <c r="VQ229" s="32"/>
      <c r="VR229" s="32"/>
      <c r="VS229" s="32"/>
      <c r="VT229" s="32"/>
      <c r="VU229" s="32"/>
      <c r="VV229" s="32"/>
      <c r="VW229" s="32"/>
      <c r="VX229" s="32"/>
      <c r="VY229" s="32"/>
      <c r="VZ229" s="32"/>
      <c r="WA229" s="32"/>
      <c r="WB229" s="32"/>
      <c r="WC229" s="32"/>
      <c r="WD229" s="32"/>
      <c r="WE229" s="32"/>
      <c r="WF229" s="32"/>
      <c r="WG229" s="32"/>
      <c r="WH229" s="32"/>
      <c r="WI229" s="32"/>
      <c r="WJ229" s="32"/>
      <c r="WK229" s="32"/>
      <c r="WL229" s="32"/>
      <c r="WM229" s="32"/>
      <c r="WN229" s="32"/>
      <c r="WO229" s="32"/>
      <c r="WP229" s="32"/>
      <c r="WQ229" s="32"/>
      <c r="WR229" s="32"/>
      <c r="WS229" s="32"/>
      <c r="WT229" s="32"/>
      <c r="WU229" s="32"/>
      <c r="WV229" s="32"/>
      <c r="WW229" s="32"/>
      <c r="WX229" s="32"/>
      <c r="WY229" s="32"/>
      <c r="WZ229" s="32"/>
      <c r="XA229" s="32"/>
      <c r="XB229" s="32"/>
      <c r="XC229" s="32"/>
      <c r="XD229" s="32"/>
      <c r="XE229" s="32"/>
      <c r="XF229" s="32"/>
      <c r="XG229" s="32"/>
      <c r="XH229" s="32"/>
      <c r="XI229" s="32"/>
      <c r="XJ229" s="32"/>
      <c r="XK229" s="32"/>
      <c r="XL229" s="32"/>
      <c r="XM229" s="32"/>
      <c r="XN229" s="32"/>
      <c r="XO229" s="32"/>
      <c r="XP229" s="32"/>
      <c r="XQ229" s="32"/>
      <c r="XR229" s="32"/>
      <c r="XS229" s="32"/>
      <c r="XT229" s="32"/>
      <c r="XU229" s="32"/>
      <c r="XV229" s="32"/>
      <c r="XW229" s="32"/>
      <c r="XX229" s="32"/>
      <c r="XY229" s="32"/>
      <c r="XZ229" s="32"/>
      <c r="YA229" s="32"/>
      <c r="YB229" s="32"/>
      <c r="YC229" s="32"/>
      <c r="YD229" s="32"/>
      <c r="YE229" s="32"/>
      <c r="YF229" s="32"/>
      <c r="YG229" s="32"/>
      <c r="YH229" s="32"/>
      <c r="YI229" s="32"/>
      <c r="YJ229" s="32"/>
      <c r="YK229" s="32"/>
      <c r="YL229" s="32"/>
      <c r="YM229" s="32"/>
      <c r="YN229" s="32"/>
      <c r="YO229" s="32"/>
      <c r="YP229" s="32"/>
      <c r="YQ229" s="32"/>
      <c r="YR229" s="32"/>
      <c r="YS229" s="32"/>
    </row>
    <row r="230" spans="1:669" s="58" customFormat="1" ht="15.75" x14ac:dyDescent="0.25">
      <c r="A230" s="21" t="s">
        <v>137</v>
      </c>
      <c r="B230" s="152" t="s">
        <v>15</v>
      </c>
      <c r="C230" s="55" t="s">
        <v>66</v>
      </c>
      <c r="D230" s="55" t="s">
        <v>197</v>
      </c>
      <c r="E230" s="57">
        <v>44593</v>
      </c>
      <c r="F230" s="8" t="s">
        <v>99</v>
      </c>
      <c r="G230" s="95">
        <v>50000</v>
      </c>
      <c r="H230" s="95">
        <v>1435</v>
      </c>
      <c r="I230" s="138">
        <v>1854</v>
      </c>
      <c r="J230" s="95">
        <v>1520</v>
      </c>
      <c r="K230" s="95">
        <v>25</v>
      </c>
      <c r="L230" s="95">
        <v>4834</v>
      </c>
      <c r="M230" s="138">
        <f t="shared" si="45"/>
        <v>45166</v>
      </c>
      <c r="N230" s="12"/>
      <c r="O230" s="12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52"/>
      <c r="NC230" s="52"/>
      <c r="ND230" s="52"/>
      <c r="NE230" s="52"/>
      <c r="NF230" s="52"/>
      <c r="NG230" s="52"/>
      <c r="NH230" s="52"/>
      <c r="NI230" s="52"/>
      <c r="NJ230" s="52"/>
      <c r="NK230" s="52"/>
      <c r="NL230" s="52"/>
      <c r="NM230" s="52"/>
      <c r="NN230" s="52"/>
      <c r="NO230" s="52"/>
      <c r="NP230" s="52"/>
      <c r="NQ230" s="52"/>
      <c r="NR230" s="52"/>
      <c r="NS230" s="52"/>
      <c r="NT230" s="52"/>
      <c r="NU230" s="52"/>
      <c r="NV230" s="52"/>
      <c r="NW230" s="52"/>
      <c r="NX230" s="52"/>
      <c r="NY230" s="52"/>
      <c r="NZ230" s="52"/>
      <c r="OA230" s="52"/>
      <c r="OB230" s="52"/>
      <c r="OC230" s="52"/>
      <c r="OD230" s="52"/>
      <c r="OE230" s="52"/>
      <c r="OF230" s="52"/>
      <c r="OG230" s="52"/>
      <c r="OH230" s="52"/>
      <c r="OI230" s="52"/>
      <c r="OJ230" s="52"/>
      <c r="OK230" s="52"/>
      <c r="OL230" s="52"/>
      <c r="OM230" s="52"/>
      <c r="ON230" s="52"/>
      <c r="OO230" s="52"/>
      <c r="OP230" s="52"/>
      <c r="OQ230" s="52"/>
      <c r="OR230" s="52"/>
      <c r="OS230" s="52"/>
      <c r="OT230" s="52"/>
      <c r="OU230" s="52"/>
      <c r="OV230" s="52"/>
      <c r="OW230" s="52"/>
      <c r="OX230" s="52"/>
      <c r="OY230" s="52"/>
      <c r="OZ230" s="52"/>
      <c r="PA230" s="52"/>
      <c r="PB230" s="52"/>
      <c r="PC230" s="52"/>
      <c r="PD230" s="52"/>
      <c r="PE230" s="52"/>
      <c r="PF230" s="52"/>
      <c r="PG230" s="52"/>
      <c r="PH230" s="52"/>
      <c r="PI230" s="52"/>
      <c r="PJ230" s="52"/>
      <c r="PK230" s="52"/>
      <c r="PL230" s="52"/>
      <c r="PM230" s="52"/>
      <c r="PN230" s="52"/>
      <c r="PO230" s="52"/>
      <c r="PP230" s="52"/>
      <c r="PQ230" s="52"/>
      <c r="PR230" s="52"/>
      <c r="PS230" s="52"/>
      <c r="PT230" s="52"/>
      <c r="PU230" s="52"/>
      <c r="PV230" s="52"/>
      <c r="PW230" s="52"/>
      <c r="PX230" s="52"/>
      <c r="PY230" s="52"/>
      <c r="PZ230" s="52"/>
      <c r="QA230" s="52"/>
      <c r="QB230" s="52"/>
      <c r="QC230" s="52"/>
      <c r="QD230" s="52"/>
      <c r="QE230" s="52"/>
      <c r="QF230" s="52"/>
      <c r="QG230" s="52"/>
      <c r="QH230" s="52"/>
      <c r="QI230" s="52"/>
      <c r="QJ230" s="52"/>
      <c r="QK230" s="52"/>
      <c r="QL230" s="52"/>
      <c r="QM230" s="52"/>
      <c r="QN230" s="52"/>
      <c r="QO230" s="52"/>
      <c r="QP230" s="52"/>
      <c r="QQ230" s="52"/>
      <c r="QR230" s="52"/>
      <c r="QS230" s="52"/>
      <c r="QT230" s="52"/>
      <c r="QU230" s="52"/>
      <c r="QV230" s="52"/>
      <c r="QW230" s="52"/>
      <c r="QX230" s="52"/>
      <c r="QY230" s="52"/>
      <c r="QZ230" s="52"/>
      <c r="RA230" s="52"/>
      <c r="RB230" s="52"/>
      <c r="RC230" s="52"/>
      <c r="RD230" s="52"/>
      <c r="RE230" s="52"/>
      <c r="RF230" s="52"/>
      <c r="RG230" s="52"/>
      <c r="RH230" s="52"/>
      <c r="RI230" s="52"/>
      <c r="RJ230" s="52"/>
      <c r="RK230" s="52"/>
      <c r="RL230" s="52"/>
      <c r="RM230" s="52"/>
      <c r="RN230" s="52"/>
      <c r="RO230" s="52"/>
      <c r="RP230" s="52"/>
      <c r="RQ230" s="52"/>
      <c r="RR230" s="52"/>
      <c r="RS230" s="52"/>
      <c r="RT230" s="52"/>
      <c r="RU230" s="52"/>
      <c r="RV230" s="52"/>
      <c r="RW230" s="52"/>
      <c r="RX230" s="52"/>
      <c r="RY230" s="52"/>
      <c r="RZ230" s="52"/>
      <c r="SA230" s="52"/>
      <c r="SB230" s="52"/>
      <c r="SC230" s="52"/>
      <c r="SD230" s="52"/>
      <c r="SE230" s="52"/>
      <c r="SF230" s="52"/>
      <c r="SG230" s="52"/>
      <c r="SH230" s="52"/>
      <c r="SI230" s="52"/>
      <c r="SJ230" s="52"/>
      <c r="SK230" s="52"/>
      <c r="SL230" s="52"/>
      <c r="SM230" s="52"/>
      <c r="SN230" s="52"/>
      <c r="SO230" s="52"/>
      <c r="SP230" s="52"/>
      <c r="SQ230" s="52"/>
      <c r="SR230" s="52"/>
      <c r="SS230" s="52"/>
      <c r="ST230" s="52"/>
      <c r="SU230" s="52"/>
      <c r="SV230" s="52"/>
      <c r="SW230" s="52"/>
      <c r="SX230" s="52"/>
      <c r="SY230" s="52"/>
      <c r="SZ230" s="52"/>
      <c r="TA230" s="52"/>
      <c r="TB230" s="52"/>
      <c r="TC230" s="52"/>
      <c r="TD230" s="52"/>
      <c r="TE230" s="52"/>
      <c r="TF230" s="52"/>
      <c r="TG230" s="52"/>
      <c r="TH230" s="52"/>
      <c r="TI230" s="52"/>
      <c r="TJ230" s="52"/>
      <c r="TK230" s="52"/>
      <c r="TL230" s="52"/>
      <c r="TM230" s="52"/>
      <c r="TN230" s="52"/>
      <c r="TO230" s="52"/>
      <c r="TP230" s="52"/>
      <c r="TQ230" s="52"/>
      <c r="TR230" s="52"/>
      <c r="TS230" s="52"/>
      <c r="TT230" s="52"/>
      <c r="TU230" s="52"/>
      <c r="TV230" s="52"/>
      <c r="TW230" s="52"/>
      <c r="TX230" s="52"/>
      <c r="TY230" s="52"/>
      <c r="TZ230" s="52"/>
      <c r="UA230" s="52"/>
      <c r="UB230" s="52"/>
      <c r="UC230" s="52"/>
      <c r="UD230" s="52"/>
      <c r="UE230" s="52"/>
      <c r="UF230" s="52"/>
      <c r="UG230" s="52"/>
      <c r="UH230" s="52"/>
      <c r="UI230" s="52"/>
      <c r="UJ230" s="52"/>
      <c r="UK230" s="52"/>
      <c r="UL230" s="52"/>
      <c r="UM230" s="52"/>
      <c r="UN230" s="52"/>
      <c r="UO230" s="52"/>
      <c r="UP230" s="52"/>
      <c r="UQ230" s="52"/>
      <c r="UR230" s="52"/>
      <c r="US230" s="52"/>
      <c r="UT230" s="52"/>
      <c r="UU230" s="52"/>
      <c r="UV230" s="52"/>
      <c r="UW230" s="52"/>
      <c r="UX230" s="52"/>
      <c r="UY230" s="52"/>
      <c r="UZ230" s="52"/>
      <c r="VA230" s="52"/>
      <c r="VB230" s="52"/>
      <c r="VC230" s="52"/>
      <c r="VD230" s="52"/>
      <c r="VE230" s="52"/>
      <c r="VF230" s="52"/>
      <c r="VG230" s="52"/>
      <c r="VH230" s="52"/>
      <c r="VI230" s="52"/>
      <c r="VJ230" s="52"/>
      <c r="VK230" s="52"/>
      <c r="VL230" s="52"/>
      <c r="VM230" s="52"/>
      <c r="VN230" s="52"/>
      <c r="VO230" s="52"/>
      <c r="VP230" s="52"/>
      <c r="VQ230" s="52"/>
      <c r="VR230" s="52"/>
      <c r="VS230" s="52"/>
      <c r="VT230" s="52"/>
      <c r="VU230" s="52"/>
      <c r="VV230" s="52"/>
      <c r="VW230" s="52"/>
      <c r="VX230" s="52"/>
      <c r="VY230" s="52"/>
      <c r="VZ230" s="52"/>
      <c r="WA230" s="52"/>
      <c r="WB230" s="52"/>
      <c r="WC230" s="52"/>
      <c r="WD230" s="52"/>
      <c r="WE230" s="52"/>
      <c r="WF230" s="52"/>
      <c r="WG230" s="52"/>
      <c r="WH230" s="52"/>
      <c r="WI230" s="52"/>
      <c r="WJ230" s="52"/>
      <c r="WK230" s="52"/>
      <c r="WL230" s="52"/>
      <c r="WM230" s="52"/>
      <c r="WN230" s="52"/>
      <c r="WO230" s="52"/>
      <c r="WP230" s="52"/>
      <c r="WQ230" s="52"/>
      <c r="WR230" s="52"/>
      <c r="WS230" s="52"/>
      <c r="WT230" s="52"/>
      <c r="WU230" s="52"/>
      <c r="WV230" s="52"/>
      <c r="WW230" s="52"/>
      <c r="WX230" s="52"/>
      <c r="WY230" s="52"/>
      <c r="WZ230" s="52"/>
      <c r="XA230" s="52"/>
      <c r="XB230" s="52"/>
      <c r="XC230" s="52"/>
      <c r="XD230" s="52"/>
      <c r="XE230" s="52"/>
      <c r="XF230" s="52"/>
      <c r="XG230" s="52"/>
      <c r="XH230" s="52"/>
      <c r="XI230" s="52"/>
      <c r="XJ230" s="52"/>
      <c r="XK230" s="52"/>
      <c r="XL230" s="52"/>
      <c r="XM230" s="52"/>
      <c r="XN230" s="52"/>
      <c r="XO230" s="52"/>
      <c r="XP230" s="52"/>
      <c r="XQ230" s="52"/>
      <c r="XR230" s="52"/>
      <c r="XS230" s="52"/>
      <c r="XT230" s="52"/>
      <c r="XU230" s="52"/>
      <c r="XV230" s="52"/>
      <c r="XW230" s="52"/>
      <c r="XX230" s="52"/>
      <c r="XY230" s="52"/>
      <c r="XZ230" s="52"/>
      <c r="YA230" s="52"/>
      <c r="YB230" s="52"/>
      <c r="YC230" s="52"/>
      <c r="YD230" s="52"/>
      <c r="YE230" s="52"/>
      <c r="YF230" s="52"/>
      <c r="YG230" s="52"/>
      <c r="YH230" s="52"/>
      <c r="YI230" s="52"/>
      <c r="YJ230" s="52"/>
      <c r="YK230" s="52"/>
      <c r="YL230" s="52"/>
      <c r="YM230" s="52"/>
      <c r="YN230" s="52"/>
      <c r="YO230" s="52"/>
      <c r="YP230" s="52"/>
      <c r="YQ230" s="52"/>
      <c r="YR230" s="52"/>
      <c r="YS230" s="52"/>
    </row>
    <row r="231" spans="1:669" s="3" customFormat="1" ht="15.75" x14ac:dyDescent="0.25">
      <c r="A231" s="21" t="s">
        <v>138</v>
      </c>
      <c r="B231" s="152" t="s">
        <v>16</v>
      </c>
      <c r="C231" s="55" t="s">
        <v>67</v>
      </c>
      <c r="D231" s="55" t="s">
        <v>197</v>
      </c>
      <c r="E231" s="57">
        <v>44593</v>
      </c>
      <c r="F231" s="8" t="s">
        <v>99</v>
      </c>
      <c r="G231" s="95">
        <v>35000</v>
      </c>
      <c r="H231" s="95">
        <v>1004.5</v>
      </c>
      <c r="I231" s="138">
        <v>0</v>
      </c>
      <c r="J231" s="95">
        <v>1064</v>
      </c>
      <c r="K231" s="95">
        <v>25</v>
      </c>
      <c r="L231" s="95">
        <v>2093.5</v>
      </c>
      <c r="M231" s="138">
        <f t="shared" si="45"/>
        <v>32906.5</v>
      </c>
      <c r="O231" s="12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</row>
    <row r="232" spans="1:669" ht="15.75" x14ac:dyDescent="0.25">
      <c r="A232" s="21" t="s">
        <v>139</v>
      </c>
      <c r="B232" s="152" t="s">
        <v>140</v>
      </c>
      <c r="C232" s="55" t="s">
        <v>66</v>
      </c>
      <c r="D232" s="55" t="s">
        <v>197</v>
      </c>
      <c r="E232" s="57">
        <v>44593</v>
      </c>
      <c r="F232" s="8" t="s">
        <v>99</v>
      </c>
      <c r="G232" s="95">
        <v>35000</v>
      </c>
      <c r="H232" s="95">
        <v>1004.5</v>
      </c>
      <c r="I232" s="138">
        <v>0</v>
      </c>
      <c r="J232" s="95">
        <v>1064</v>
      </c>
      <c r="K232" s="95">
        <v>25</v>
      </c>
      <c r="L232" s="95">
        <v>2093.5</v>
      </c>
      <c r="M232" s="138">
        <f>G232-L232</f>
        <v>32906.5</v>
      </c>
      <c r="O232" s="32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</row>
    <row r="233" spans="1:669" ht="15.75" x14ac:dyDescent="0.25">
      <c r="A233" s="21" t="s">
        <v>166</v>
      </c>
      <c r="B233" s="152" t="s">
        <v>140</v>
      </c>
      <c r="C233" s="55" t="s">
        <v>66</v>
      </c>
      <c r="D233" s="55" t="s">
        <v>197</v>
      </c>
      <c r="E233" s="57">
        <v>44627</v>
      </c>
      <c r="F233" s="8" t="s">
        <v>99</v>
      </c>
      <c r="G233" s="95">
        <v>35000</v>
      </c>
      <c r="H233" s="95">
        <v>1004.5</v>
      </c>
      <c r="I233" s="138">
        <v>0</v>
      </c>
      <c r="J233" s="95">
        <v>1064</v>
      </c>
      <c r="K233" s="95">
        <v>25</v>
      </c>
      <c r="L233" s="95">
        <v>2093.5</v>
      </c>
      <c r="M233" s="138">
        <f t="shared" si="45"/>
        <v>32906.5</v>
      </c>
      <c r="O233" s="32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</row>
    <row r="234" spans="1:669" ht="15.75" x14ac:dyDescent="0.25">
      <c r="A234" s="21" t="s">
        <v>167</v>
      </c>
      <c r="B234" s="152" t="s">
        <v>140</v>
      </c>
      <c r="C234" s="55" t="s">
        <v>67</v>
      </c>
      <c r="D234" s="55" t="s">
        <v>197</v>
      </c>
      <c r="E234" s="57">
        <v>44627</v>
      </c>
      <c r="F234" s="8" t="s">
        <v>99</v>
      </c>
      <c r="G234" s="95">
        <v>35000</v>
      </c>
      <c r="H234" s="95">
        <v>1004.5</v>
      </c>
      <c r="I234" s="138">
        <v>0</v>
      </c>
      <c r="J234" s="95">
        <v>1064</v>
      </c>
      <c r="K234" s="95">
        <v>25</v>
      </c>
      <c r="L234" s="95">
        <v>2093.5</v>
      </c>
      <c r="M234" s="138">
        <f t="shared" si="45"/>
        <v>32906.5</v>
      </c>
      <c r="O234" s="32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</row>
    <row r="235" spans="1:669" x14ac:dyDescent="0.25">
      <c r="A235" s="21" t="s">
        <v>168</v>
      </c>
      <c r="B235" s="152" t="s">
        <v>140</v>
      </c>
      <c r="C235" s="55" t="s">
        <v>67</v>
      </c>
      <c r="D235" s="55" t="s">
        <v>197</v>
      </c>
      <c r="E235" s="57">
        <v>44652</v>
      </c>
      <c r="F235" s="8" t="s">
        <v>99</v>
      </c>
      <c r="G235" s="95">
        <v>35000</v>
      </c>
      <c r="H235" s="95">
        <v>1004.5</v>
      </c>
      <c r="I235" s="138">
        <v>0</v>
      </c>
      <c r="J235" s="95">
        <v>1064</v>
      </c>
      <c r="K235" s="95">
        <v>25</v>
      </c>
      <c r="L235" s="95">
        <v>2093.5</v>
      </c>
      <c r="M235" s="138">
        <f t="shared" si="45"/>
        <v>32906.5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</row>
    <row r="236" spans="1:669" x14ac:dyDescent="0.25">
      <c r="A236" s="72" t="s">
        <v>13</v>
      </c>
      <c r="B236" s="26">
        <v>8</v>
      </c>
      <c r="C236" s="43"/>
      <c r="D236" s="43"/>
      <c r="E236" s="59"/>
      <c r="F236" s="60"/>
      <c r="G236" s="108">
        <f t="shared" ref="G236:M236" si="46">SUM(G228:G235)</f>
        <v>349500</v>
      </c>
      <c r="H236" s="108">
        <f t="shared" si="46"/>
        <v>10030.65</v>
      </c>
      <c r="I236" s="108">
        <f t="shared" si="46"/>
        <v>11489.51</v>
      </c>
      <c r="J236" s="108">
        <f t="shared" si="46"/>
        <v>10624.8</v>
      </c>
      <c r="K236" s="108">
        <f t="shared" si="46"/>
        <v>200</v>
      </c>
      <c r="L236" s="108">
        <f t="shared" si="46"/>
        <v>32344.959999999999</v>
      </c>
      <c r="M236" s="108">
        <f t="shared" si="46"/>
        <v>317155.04000000004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</row>
    <row r="237" spans="1:669" x14ac:dyDescent="0.25">
      <c r="A237" s="118"/>
      <c r="B237" s="119"/>
      <c r="C237" s="75"/>
      <c r="D237" s="75"/>
      <c r="E237" s="76"/>
      <c r="F237" s="120"/>
      <c r="G237" s="121"/>
      <c r="H237" s="121"/>
      <c r="I237" s="121"/>
      <c r="J237" s="121"/>
      <c r="K237" s="121"/>
      <c r="L237" s="121"/>
      <c r="M237" s="121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</row>
    <row r="238" spans="1:669" x14ac:dyDescent="0.25">
      <c r="A238" s="118" t="s">
        <v>198</v>
      </c>
      <c r="B238" s="119"/>
      <c r="C238" s="75"/>
      <c r="D238" s="75"/>
      <c r="E238" s="76"/>
      <c r="F238" s="120"/>
      <c r="G238" s="121"/>
      <c r="H238" s="121"/>
      <c r="I238" s="121"/>
      <c r="J238" s="121"/>
      <c r="K238" s="121"/>
      <c r="L238" s="121"/>
      <c r="M238" s="12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</row>
    <row r="239" spans="1:669" x14ac:dyDescent="0.25">
      <c r="A239" s="131" t="s">
        <v>214</v>
      </c>
      <c r="B239" s="151" t="s">
        <v>158</v>
      </c>
      <c r="C239" s="75" t="s">
        <v>66</v>
      </c>
      <c r="D239" s="75" t="s">
        <v>197</v>
      </c>
      <c r="E239" s="130">
        <v>44819</v>
      </c>
      <c r="F239" s="132" t="s">
        <v>99</v>
      </c>
      <c r="G239" s="96">
        <v>50000</v>
      </c>
      <c r="H239" s="96">
        <v>1435</v>
      </c>
      <c r="I239" s="96">
        <v>1854</v>
      </c>
      <c r="J239" s="96">
        <v>1520</v>
      </c>
      <c r="K239" s="96">
        <v>25</v>
      </c>
      <c r="L239" s="96">
        <v>4834</v>
      </c>
      <c r="M239" s="31">
        <f>G239-L239</f>
        <v>45166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</row>
    <row r="240" spans="1:669" x14ac:dyDescent="0.25">
      <c r="A240" s="131" t="s">
        <v>194</v>
      </c>
      <c r="B240" s="151" t="s">
        <v>50</v>
      </c>
      <c r="C240" s="75" t="s">
        <v>66</v>
      </c>
      <c r="D240" s="75" t="s">
        <v>197</v>
      </c>
      <c r="E240" s="76">
        <v>44719</v>
      </c>
      <c r="F240" s="77" t="s">
        <v>99</v>
      </c>
      <c r="G240" s="96">
        <v>89500</v>
      </c>
      <c r="H240" s="96">
        <v>2568.65</v>
      </c>
      <c r="I240" s="96">
        <v>9635.51</v>
      </c>
      <c r="J240" s="96">
        <v>2720.8</v>
      </c>
      <c r="K240" s="96">
        <v>25</v>
      </c>
      <c r="L240" s="96">
        <v>14949.96</v>
      </c>
      <c r="M240" s="31">
        <f>G240-L240</f>
        <v>74550.040000000008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</row>
    <row r="241" spans="1:669" x14ac:dyDescent="0.25">
      <c r="A241" s="30" t="s">
        <v>13</v>
      </c>
      <c r="B241" s="26">
        <v>2</v>
      </c>
      <c r="C241" s="43"/>
      <c r="D241" s="43"/>
      <c r="E241" s="43"/>
      <c r="F241" s="122"/>
      <c r="G241" s="108">
        <f t="shared" ref="G241:M241" si="47">SUM(G239:G240)</f>
        <v>139500</v>
      </c>
      <c r="H241" s="108">
        <f t="shared" si="47"/>
        <v>4003.65</v>
      </c>
      <c r="I241" s="108">
        <f t="shared" si="47"/>
        <v>11489.51</v>
      </c>
      <c r="J241" s="108">
        <f t="shared" si="47"/>
        <v>4240.8</v>
      </c>
      <c r="K241" s="108">
        <f>SUM(K239:K240)</f>
        <v>50</v>
      </c>
      <c r="L241" s="108">
        <f t="shared" si="47"/>
        <v>19783.96</v>
      </c>
      <c r="M241" s="108">
        <f t="shared" si="47"/>
        <v>119716.04000000001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</row>
    <row r="242" spans="1:669" x14ac:dyDescent="0.25">
      <c r="A242" s="29"/>
      <c r="B242" s="119"/>
      <c r="C242" s="75"/>
      <c r="D242" s="75"/>
      <c r="E242" s="75"/>
      <c r="F242" s="129"/>
      <c r="G242" s="121"/>
      <c r="H242" s="121"/>
      <c r="I242" s="121"/>
      <c r="J242" s="121"/>
      <c r="K242" s="121"/>
      <c r="L242" s="121"/>
      <c r="M242" s="121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</row>
    <row r="243" spans="1:669" x14ac:dyDescent="0.25">
      <c r="A243" s="56" t="s">
        <v>79</v>
      </c>
      <c r="B243" s="54"/>
      <c r="C243" s="55"/>
      <c r="D243" s="55"/>
      <c r="E243" s="55"/>
      <c r="F243" s="40"/>
      <c r="G243" s="99"/>
      <c r="H243" s="99"/>
      <c r="I243" s="99"/>
      <c r="J243" s="99"/>
      <c r="K243" s="99"/>
      <c r="L243" s="99"/>
      <c r="M243" s="99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</row>
    <row r="244" spans="1:669" x14ac:dyDescent="0.25">
      <c r="A244" s="74" t="s">
        <v>98</v>
      </c>
      <c r="B244" s="151" t="s">
        <v>50</v>
      </c>
      <c r="C244" s="75" t="s">
        <v>67</v>
      </c>
      <c r="D244" s="75" t="s">
        <v>197</v>
      </c>
      <c r="E244" s="76">
        <v>44470</v>
      </c>
      <c r="F244" s="77" t="s">
        <v>99</v>
      </c>
      <c r="G244" s="138">
        <v>89500</v>
      </c>
      <c r="H244" s="138">
        <v>2568.65</v>
      </c>
      <c r="I244" s="138">
        <v>9635.51</v>
      </c>
      <c r="J244" s="138">
        <v>2720.8</v>
      </c>
      <c r="K244" s="96">
        <v>25</v>
      </c>
      <c r="L244" s="138">
        <v>14949.96</v>
      </c>
      <c r="M244" s="31">
        <f>G244-L244</f>
        <v>74550.040000000008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</row>
    <row r="245" spans="1:669" x14ac:dyDescent="0.25">
      <c r="A245" s="74" t="s">
        <v>141</v>
      </c>
      <c r="B245" s="151" t="s">
        <v>15</v>
      </c>
      <c r="C245" s="75" t="s">
        <v>67</v>
      </c>
      <c r="D245" s="75" t="s">
        <v>197</v>
      </c>
      <c r="E245" s="76">
        <v>44593</v>
      </c>
      <c r="F245" s="77" t="s">
        <v>99</v>
      </c>
      <c r="G245" s="138">
        <v>50000</v>
      </c>
      <c r="H245" s="138">
        <v>1435</v>
      </c>
      <c r="I245" s="138">
        <v>1854</v>
      </c>
      <c r="J245" s="138">
        <v>1520</v>
      </c>
      <c r="K245" s="96">
        <v>25</v>
      </c>
      <c r="L245" s="138">
        <v>4834</v>
      </c>
      <c r="M245" s="31">
        <f>G245-L245</f>
        <v>45166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</row>
    <row r="246" spans="1:669" x14ac:dyDescent="0.25">
      <c r="A246" s="72" t="s">
        <v>13</v>
      </c>
      <c r="B246" s="26">
        <v>2</v>
      </c>
      <c r="C246" s="46"/>
      <c r="D246" s="46"/>
      <c r="E246" s="46"/>
      <c r="F246" s="73"/>
      <c r="G246" s="108">
        <f>SUM(G244:G245)</f>
        <v>139500</v>
      </c>
      <c r="H246" s="108">
        <f t="shared" ref="H246:M246" si="48">SUM(H244:H245)</f>
        <v>4003.65</v>
      </c>
      <c r="I246" s="108">
        <f>SUM(I244:I245)</f>
        <v>11489.51</v>
      </c>
      <c r="J246" s="108">
        <f t="shared" si="48"/>
        <v>4240.8</v>
      </c>
      <c r="K246" s="108">
        <f>SUM(K244:K245)</f>
        <v>50</v>
      </c>
      <c r="L246" s="108">
        <f t="shared" si="48"/>
        <v>19783.96</v>
      </c>
      <c r="M246" s="108">
        <f t="shared" si="48"/>
        <v>119716.04000000001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</row>
    <row r="247" spans="1:669" x14ac:dyDescent="0.25">
      <c r="A247" s="56"/>
      <c r="B247" s="135"/>
      <c r="C247" s="136"/>
      <c r="D247" s="136"/>
      <c r="E247" s="136"/>
      <c r="F247" s="137"/>
      <c r="G247" s="99"/>
      <c r="H247" s="99"/>
      <c r="I247" s="99"/>
      <c r="J247" s="99"/>
      <c r="K247" s="99"/>
      <c r="L247" s="99"/>
      <c r="M247" s="114"/>
    </row>
    <row r="248" spans="1:669" ht="12.75" customHeight="1" x14ac:dyDescent="0.25">
      <c r="A248" s="27" t="s">
        <v>189</v>
      </c>
      <c r="B248" s="61"/>
      <c r="C248" s="9"/>
      <c r="D248" s="9"/>
      <c r="E248" s="28"/>
      <c r="F248" s="28"/>
      <c r="G248" s="115"/>
      <c r="H248" s="114"/>
      <c r="I248" s="115"/>
      <c r="J248" s="115"/>
      <c r="K248" s="115"/>
      <c r="L248" s="115"/>
      <c r="M248" s="114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</row>
    <row r="249" spans="1:669" ht="12.75" customHeight="1" x14ac:dyDescent="0.25">
      <c r="A249" s="4" t="s">
        <v>37</v>
      </c>
      <c r="B249" s="4" t="s">
        <v>50</v>
      </c>
      <c r="C249" s="5" t="s">
        <v>67</v>
      </c>
      <c r="D249" s="5" t="s">
        <v>197</v>
      </c>
      <c r="E249" s="7">
        <v>44276</v>
      </c>
      <c r="F249" s="8" t="s">
        <v>99</v>
      </c>
      <c r="G249" s="138">
        <v>89500</v>
      </c>
      <c r="H249" s="138">
        <v>2568.65</v>
      </c>
      <c r="I249" s="138">
        <v>9635.51</v>
      </c>
      <c r="J249" s="138">
        <v>2720.8</v>
      </c>
      <c r="K249" s="138">
        <v>565</v>
      </c>
      <c r="L249" s="138">
        <v>15489.96</v>
      </c>
      <c r="M249" s="138">
        <f>G249-L249</f>
        <v>74010.040000000008</v>
      </c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</row>
    <row r="250" spans="1:669" ht="12.75" customHeight="1" x14ac:dyDescent="0.25">
      <c r="A250" s="4" t="s">
        <v>216</v>
      </c>
      <c r="B250" s="153" t="s">
        <v>217</v>
      </c>
      <c r="C250" s="5" t="s">
        <v>67</v>
      </c>
      <c r="D250" s="5" t="s">
        <v>197</v>
      </c>
      <c r="E250" s="8">
        <v>44593</v>
      </c>
      <c r="F250" s="3" t="s">
        <v>99</v>
      </c>
      <c r="G250" s="138">
        <v>26700</v>
      </c>
      <c r="H250" s="138">
        <v>766.29</v>
      </c>
      <c r="I250" s="138">
        <v>0</v>
      </c>
      <c r="J250" s="138">
        <v>811.68</v>
      </c>
      <c r="K250" s="138">
        <v>25</v>
      </c>
      <c r="L250" s="138">
        <v>1602.97</v>
      </c>
      <c r="M250" s="138">
        <f>G250-L250</f>
        <v>25097.03</v>
      </c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</row>
    <row r="251" spans="1:669" ht="18" customHeight="1" x14ac:dyDescent="0.25">
      <c r="A251" s="30" t="s">
        <v>13</v>
      </c>
      <c r="B251" s="17">
        <v>2</v>
      </c>
      <c r="C251" s="6"/>
      <c r="D251" s="6"/>
      <c r="E251" s="30"/>
      <c r="F251" s="30"/>
      <c r="G251" s="145">
        <f t="shared" ref="G251:L251" si="49">SUM(G249:G250)</f>
        <v>116200</v>
      </c>
      <c r="H251" s="108">
        <f t="shared" si="49"/>
        <v>3334.94</v>
      </c>
      <c r="I251" s="145">
        <f t="shared" si="49"/>
        <v>9635.51</v>
      </c>
      <c r="J251" s="145">
        <f t="shared" si="49"/>
        <v>3532.48</v>
      </c>
      <c r="K251" s="145">
        <f>SUM(K249:K250)</f>
        <v>590</v>
      </c>
      <c r="L251" s="145">
        <f t="shared" si="49"/>
        <v>17092.93</v>
      </c>
      <c r="M251" s="108">
        <f>SUM(M249:M250)</f>
        <v>99107.07</v>
      </c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</row>
    <row r="252" spans="1:669" s="28" customFormat="1" x14ac:dyDescent="0.25">
      <c r="A252" s="29"/>
      <c r="B252" s="13"/>
      <c r="C252" s="14"/>
      <c r="D252" s="14"/>
      <c r="E252" s="16"/>
      <c r="F252" s="16"/>
      <c r="G252" s="142"/>
      <c r="H252" s="121"/>
      <c r="I252" s="142"/>
      <c r="J252" s="142"/>
      <c r="K252" s="142"/>
      <c r="L252" s="142"/>
      <c r="M252" s="121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</row>
    <row r="253" spans="1:669" s="28" customFormat="1" x14ac:dyDescent="0.25">
      <c r="A253" s="27" t="s">
        <v>53</v>
      </c>
      <c r="B253" s="27"/>
      <c r="C253" s="27"/>
      <c r="D253" s="27"/>
      <c r="E253" s="27"/>
      <c r="F253" s="27"/>
      <c r="G253" s="115"/>
      <c r="H253" s="114"/>
      <c r="I253" s="115"/>
      <c r="J253" s="115"/>
      <c r="K253" s="115"/>
      <c r="L253" s="115"/>
      <c r="M253" s="114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</row>
    <row r="254" spans="1:669" ht="15" customHeight="1" x14ac:dyDescent="0.25">
      <c r="A254" s="4" t="s">
        <v>25</v>
      </c>
      <c r="B254" s="4" t="s">
        <v>50</v>
      </c>
      <c r="C254" s="5" t="s">
        <v>67</v>
      </c>
      <c r="D254" s="5" t="s">
        <v>197</v>
      </c>
      <c r="E254" s="8">
        <v>44279</v>
      </c>
      <c r="F254" s="8" t="s">
        <v>99</v>
      </c>
      <c r="G254" s="138">
        <v>133000</v>
      </c>
      <c r="H254" s="138">
        <v>3817.1</v>
      </c>
      <c r="I254" s="138">
        <v>19867.79</v>
      </c>
      <c r="J254" s="138">
        <v>4043.2</v>
      </c>
      <c r="K254" s="138">
        <v>1570.8</v>
      </c>
      <c r="L254" s="138">
        <f>SUM(H254:K254)</f>
        <v>29298.89</v>
      </c>
      <c r="M254" s="31">
        <f>G254-L254</f>
        <v>103701.11</v>
      </c>
      <c r="N254" s="32"/>
      <c r="O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</row>
    <row r="255" spans="1:669" x14ac:dyDescent="0.25">
      <c r="A255" s="4" t="s">
        <v>119</v>
      </c>
      <c r="B255" s="4" t="s">
        <v>115</v>
      </c>
      <c r="C255" s="5" t="s">
        <v>67</v>
      </c>
      <c r="D255" s="5" t="s">
        <v>197</v>
      </c>
      <c r="E255" s="8">
        <v>44593</v>
      </c>
      <c r="F255" s="8" t="s">
        <v>99</v>
      </c>
      <c r="G255" s="138">
        <v>85000</v>
      </c>
      <c r="H255" s="138">
        <v>2439.5</v>
      </c>
      <c r="I255" s="138">
        <v>8576.99</v>
      </c>
      <c r="J255" s="138">
        <v>2584</v>
      </c>
      <c r="K255" s="138">
        <v>25</v>
      </c>
      <c r="L255" s="138">
        <v>13625.49</v>
      </c>
      <c r="M255" s="31">
        <f>G255-L255</f>
        <v>71374.509999999995</v>
      </c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</row>
    <row r="256" spans="1:669" s="28" customFormat="1" x14ac:dyDescent="0.25">
      <c r="A256" s="4" t="s">
        <v>120</v>
      </c>
      <c r="B256" s="4" t="s">
        <v>15</v>
      </c>
      <c r="C256" s="5" t="s">
        <v>67</v>
      </c>
      <c r="D256" s="5" t="s">
        <v>197</v>
      </c>
      <c r="E256" s="8">
        <v>44594</v>
      </c>
      <c r="F256" s="8" t="s">
        <v>99</v>
      </c>
      <c r="G256" s="138">
        <v>60000</v>
      </c>
      <c r="H256" s="138">
        <v>1722</v>
      </c>
      <c r="I256" s="138">
        <v>3486.68</v>
      </c>
      <c r="J256" s="138">
        <v>1824</v>
      </c>
      <c r="K256" s="138">
        <v>25</v>
      </c>
      <c r="L256" s="138">
        <v>7057.68</v>
      </c>
      <c r="M256" s="31">
        <f>G256-L256</f>
        <v>52942.32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</row>
    <row r="257" spans="1:669" ht="12.75" customHeight="1" x14ac:dyDescent="0.25">
      <c r="A257" s="30" t="s">
        <v>13</v>
      </c>
      <c r="B257" s="70">
        <v>3</v>
      </c>
      <c r="C257" s="50"/>
      <c r="D257" s="50"/>
      <c r="E257" s="51"/>
      <c r="F257" s="51"/>
      <c r="G257" s="145">
        <f t="shared" ref="G257:M257" si="50">SUM(G254:G256)</f>
        <v>278000</v>
      </c>
      <c r="H257" s="108">
        <f t="shared" si="50"/>
        <v>7978.6</v>
      </c>
      <c r="I257" s="145">
        <f t="shared" si="50"/>
        <v>31931.46</v>
      </c>
      <c r="J257" s="145">
        <f t="shared" si="50"/>
        <v>8451.2000000000007</v>
      </c>
      <c r="K257" s="145">
        <f t="shared" si="50"/>
        <v>1620.8</v>
      </c>
      <c r="L257" s="145">
        <f t="shared" si="50"/>
        <v>49982.06</v>
      </c>
      <c r="M257" s="108">
        <f t="shared" si="50"/>
        <v>228017.94</v>
      </c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</row>
    <row r="258" spans="1:669" ht="18" customHeight="1" x14ac:dyDescent="0.25">
      <c r="A258" s="29"/>
      <c r="B258" s="13"/>
      <c r="C258" s="14"/>
      <c r="D258" s="14"/>
      <c r="E258" s="29"/>
      <c r="F258" s="29"/>
      <c r="G258" s="142"/>
      <c r="H258" s="121"/>
      <c r="I258" s="142"/>
      <c r="J258" s="142"/>
      <c r="K258" s="142"/>
      <c r="L258" s="142"/>
      <c r="M258" s="121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</row>
    <row r="259" spans="1:669" x14ac:dyDescent="0.25">
      <c r="A259" s="3"/>
      <c r="B259" s="18"/>
      <c r="C259" s="18"/>
      <c r="D259" s="18"/>
      <c r="E259" s="18"/>
      <c r="F259" s="18"/>
      <c r="G259" s="104"/>
      <c r="H259" s="114"/>
      <c r="I259" s="114"/>
      <c r="J259" s="114"/>
      <c r="K259" s="114"/>
      <c r="L259" s="115"/>
      <c r="M259" s="104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</row>
    <row r="260" spans="1:669" ht="15.75" x14ac:dyDescent="0.25">
      <c r="A260" s="83" t="s">
        <v>14</v>
      </c>
      <c r="B260" s="84">
        <f>+B246+B236+B225+B219+B211+B195+B176+B170+B165+B161+B157+B149+B142+B135+B125+B105+B97+B93+B86+B82+B77+B51+B47+B43+B39+B33+B21+B17+B11+B200+B129+B241+B101+B73+B29+B25+B257+B251+B114+B109+B68+B64+B55+B60+B183+B206+B121</f>
        <v>110</v>
      </c>
      <c r="C260" s="19"/>
      <c r="D260" s="19"/>
      <c r="E260" s="19"/>
      <c r="F260" s="19"/>
      <c r="G260" s="109">
        <f>G246+G236+G225+G219+G211+G200+G195+G176+G170+G165+G161+G157+G149+G142+G135+G125+G105+G97+G93+G86+G82+G77+G51+G47+G43+G39+G33+G21+G17+G11+++G129+G241+G73+G101+G29+G25+G251+G257+G114+G109+G68+G64+G60+G55+G206+G183+G121</f>
        <v>7195200</v>
      </c>
      <c r="H260" s="109">
        <f>H246+H241+H225+H219+H211+H200+H176+H195+H170+H165+H161+H157+H142++H149+H125+H129+H135+H105+H101+H93+H97+H86+H82+H73+H77+H51+H43+H47+H39+H33+H29+H21+H25+H17+H11+H236+H257+H251+H114+H109+H68+H64+H60+H55+H206+H183+H121</f>
        <v>206502.24000000005</v>
      </c>
      <c r="I260" s="109">
        <f>I246+I241+I225+I219+I211+I236+I200+I195+I176+I170+I161+I157+I149+I142+I135+I129+I125+I105+I101+I97+I93+I86+I82+I77+I73+I51++I47+I43+I39+I33+I29+I25+I17+I21+I11+I165+I257+I251+I114+I109+I68+I64+I60+I55+I206+I183+I121</f>
        <v>575776.56000000006</v>
      </c>
      <c r="J260" s="109">
        <f>J246+J241+J225+J236+J211+J219+J200++J195+J176+J170+J165+J161+J157+J149+J142+J135+J129+J125+J105+J101+J97+J93+J86+J82+J77+J73+J51+J47+J43+J39+J33+J29+J25+J21+J17++J11+J257+J251+J114+J109+J68+J64+J60+J55+J206+J183+J121</f>
        <v>218734.08000000005</v>
      </c>
      <c r="K260" s="109">
        <f>K257+K251+K241+K246+K236+K225+K219+K211+K200+K206+K195+K176+K170+K165+K183+K161+K149+K157+K142+K135+K129+K125+K121+K114+K109+K105+K101+K97+K93+K86+K82+K77+K68+K73+K64+K60+K55+K51+K47+K43+K39+K33+K29+K25+K21+K17+K11</f>
        <v>187294.78000000003</v>
      </c>
      <c r="L260" s="109">
        <f>L257+L251+L246+L241+L236+L225+L219+L211+L206+L200+L195+L183+L176+L170+L165+L161+L157+L149+L135+L129+L125+L121+L114+L109+L105+L101+L97+L86+L93+L82+L77+L73+L68+L64+L60+L55+L51+L47+L43+L39+L33+L29+L25+L21+L17+L11+L142</f>
        <v>1188307.6599999999</v>
      </c>
      <c r="M260" s="109">
        <f>M246+M241+M236+M219+M225+M211+M200+M195+M170+M176+M165+M161+M149+M142+M135+M157++M125+M129++M105+M101+M97+M86+M93+M82+M77+M73+M51+M47+M43+M39+M33+M29+M25+M21+M17+M11+M257+M251+M114+M109+M68+M64+M60+M55+M183+M206+M121</f>
        <v>6006892.3399999999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</row>
    <row r="261" spans="1:669" ht="33.75" x14ac:dyDescent="0.5">
      <c r="A261" s="21"/>
      <c r="B261" s="20"/>
      <c r="C261" s="20"/>
      <c r="D261" s="20"/>
      <c r="E261" s="20"/>
      <c r="F261" s="20"/>
      <c r="G261" s="100"/>
      <c r="H261" s="111"/>
      <c r="I261" s="100"/>
      <c r="J261" s="100"/>
      <c r="K261" s="100"/>
      <c r="L261" s="100"/>
      <c r="M261" s="111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</row>
    <row r="262" spans="1:669" x14ac:dyDescent="0.25">
      <c r="B262" s="21"/>
      <c r="C262" s="21"/>
      <c r="D262" s="21"/>
      <c r="E262" s="21"/>
      <c r="F262" s="21"/>
      <c r="G262" s="101"/>
      <c r="H262" s="112"/>
      <c r="I262" s="101"/>
      <c r="J262" s="101"/>
      <c r="K262" s="101" t="s">
        <v>227</v>
      </c>
      <c r="L262" s="101"/>
      <c r="M262" s="11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</row>
    <row r="263" spans="1:669" x14ac:dyDescent="0.25">
      <c r="G263" s="90" t="s">
        <v>228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</row>
    <row r="264" spans="1:669" x14ac:dyDescent="0.25">
      <c r="A264" s="27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</row>
    <row r="265" spans="1:669" s="35" customFormat="1" ht="24.95" customHeight="1" x14ac:dyDescent="0.25">
      <c r="A265"/>
      <c r="B265" s="27"/>
      <c r="C265" s="27"/>
      <c r="D265" s="27"/>
      <c r="E265" s="27"/>
      <c r="F265" s="27"/>
      <c r="G265" s="98"/>
      <c r="H265" s="106"/>
      <c r="I265" s="98"/>
      <c r="J265" s="98"/>
      <c r="K265" s="98"/>
      <c r="L265" s="98"/>
      <c r="M265" s="98"/>
      <c r="O265" s="64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</row>
    <row r="266" spans="1:669" s="35" customFormat="1" ht="15.75" x14ac:dyDescent="0.25">
      <c r="A266" s="28"/>
      <c r="B266" s="3"/>
      <c r="C266" s="3"/>
      <c r="D266" s="3"/>
      <c r="E266" s="37"/>
      <c r="F266" s="37"/>
      <c r="G266" s="90"/>
      <c r="H266" s="91"/>
      <c r="I266" s="90"/>
      <c r="J266" s="90"/>
      <c r="K266" s="90"/>
      <c r="L266" s="90"/>
      <c r="M266" s="91"/>
      <c r="O266" s="64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</row>
    <row r="267" spans="1:669" s="35" customFormat="1" ht="15.75" x14ac:dyDescent="0.25">
      <c r="A267"/>
      <c r="B267" s="11"/>
      <c r="C267" s="11"/>
      <c r="D267" s="11"/>
      <c r="E267" s="28"/>
      <c r="F267" s="28"/>
      <c r="G267" s="102"/>
      <c r="H267" s="107"/>
      <c r="I267" s="102"/>
      <c r="J267" s="102"/>
      <c r="K267" s="102"/>
      <c r="L267" s="102"/>
      <c r="M267" s="107"/>
      <c r="O267" s="6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</row>
    <row r="268" spans="1:669" s="35" customFormat="1" ht="15.75" x14ac:dyDescent="0.25">
      <c r="A268" s="27"/>
      <c r="B268" s="3"/>
      <c r="C268" s="3"/>
      <c r="D268" s="3"/>
      <c r="E268"/>
      <c r="F268"/>
      <c r="G268" s="90"/>
      <c r="H268" s="91"/>
      <c r="I268" s="90"/>
      <c r="J268" s="90"/>
      <c r="K268" s="90"/>
      <c r="L268" s="90"/>
      <c r="M268" s="91"/>
      <c r="O268" s="6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</row>
    <row r="269" spans="1:669" s="35" customFormat="1" ht="15.75" x14ac:dyDescent="0.25">
      <c r="A269"/>
      <c r="B269" s="27"/>
      <c r="C269" s="27"/>
      <c r="D269" s="27"/>
      <c r="E269" s="27"/>
      <c r="F269" s="27"/>
      <c r="G269" s="98"/>
      <c r="H269" s="106"/>
      <c r="I269" s="98"/>
      <c r="J269" s="98"/>
      <c r="K269" s="98"/>
      <c r="L269" s="98"/>
      <c r="M269" s="98"/>
      <c r="O269" s="6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</row>
    <row r="270" spans="1:669" s="35" customFormat="1" ht="15.75" x14ac:dyDescent="0.25">
      <c r="A270" s="28"/>
      <c r="B270" s="3"/>
      <c r="C270" s="3"/>
      <c r="D270" s="3"/>
      <c r="E270" s="37"/>
      <c r="F270" s="37"/>
      <c r="G270" s="90"/>
      <c r="H270" s="91"/>
      <c r="I270" s="90"/>
      <c r="J270" s="90"/>
      <c r="K270" s="90"/>
      <c r="L270" s="90"/>
      <c r="M270" s="91"/>
      <c r="O270" s="6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</row>
    <row r="271" spans="1:669" s="35" customFormat="1" ht="15.75" x14ac:dyDescent="0.25">
      <c r="A271"/>
      <c r="B271" s="11"/>
      <c r="C271" s="11"/>
      <c r="D271" s="11"/>
      <c r="E271" s="28"/>
      <c r="F271" s="28"/>
      <c r="G271" s="102"/>
      <c r="H271" s="107"/>
      <c r="I271" s="102"/>
      <c r="J271" s="102"/>
      <c r="K271" s="102"/>
      <c r="L271" s="102"/>
      <c r="M271" s="107"/>
      <c r="O271" s="6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</row>
    <row r="272" spans="1:669" s="35" customFormat="1" ht="15.75" x14ac:dyDescent="0.25">
      <c r="A272" s="27"/>
      <c r="B272" s="3"/>
      <c r="C272" s="3"/>
      <c r="D272" s="3"/>
      <c r="E272"/>
      <c r="F272"/>
      <c r="G272" s="90"/>
      <c r="H272" s="91"/>
      <c r="I272" s="90"/>
      <c r="J272" s="90"/>
      <c r="K272" s="90"/>
      <c r="L272" s="90"/>
      <c r="M272" s="91"/>
      <c r="N272" s="38"/>
      <c r="O272" s="6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</row>
    <row r="273" spans="1:669" s="35" customFormat="1" ht="15.75" x14ac:dyDescent="0.25">
      <c r="A273"/>
      <c r="B273" s="27"/>
      <c r="C273" s="27"/>
      <c r="D273" s="27"/>
      <c r="E273" s="27"/>
      <c r="F273" s="27"/>
      <c r="G273" s="98"/>
      <c r="H273" s="106"/>
      <c r="I273" s="98"/>
      <c r="J273" s="98"/>
      <c r="K273" s="98"/>
      <c r="L273" s="98"/>
      <c r="M273" s="98"/>
      <c r="O273" s="6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</row>
    <row r="274" spans="1:669" s="35" customFormat="1" ht="15.75" x14ac:dyDescent="0.25">
      <c r="A274" s="28"/>
      <c r="B274" s="3"/>
      <c r="C274" s="3"/>
      <c r="D274" s="3"/>
      <c r="E274" s="37"/>
      <c r="F274" s="37"/>
      <c r="G274" s="90"/>
      <c r="H274" s="91"/>
      <c r="I274" s="90"/>
      <c r="J274" s="90"/>
      <c r="K274" s="90"/>
      <c r="L274" s="90"/>
      <c r="M274" s="91"/>
      <c r="O274" s="6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</row>
    <row r="275" spans="1:669" s="35" customFormat="1" ht="15.75" x14ac:dyDescent="0.25">
      <c r="A275"/>
      <c r="B275" s="11"/>
      <c r="C275" s="11"/>
      <c r="D275" s="11"/>
      <c r="E275" s="28"/>
      <c r="F275" s="28"/>
      <c r="G275" s="102"/>
      <c r="H275" s="107"/>
      <c r="I275" s="102"/>
      <c r="J275" s="102"/>
      <c r="K275" s="102"/>
      <c r="L275" s="102"/>
      <c r="M275" s="107"/>
      <c r="O275" s="6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</row>
    <row r="276" spans="1:669" s="35" customFormat="1" ht="15.75" x14ac:dyDescent="0.25">
      <c r="A276" s="27"/>
      <c r="B276" s="3"/>
      <c r="C276" s="3"/>
      <c r="D276" s="3"/>
      <c r="E276"/>
      <c r="F276"/>
      <c r="G276" s="90"/>
      <c r="H276" s="91"/>
      <c r="I276" s="90"/>
      <c r="J276" s="90"/>
      <c r="K276" s="90"/>
      <c r="L276" s="90"/>
      <c r="M276" s="91"/>
      <c r="O276" s="6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</row>
    <row r="277" spans="1:669" s="35" customFormat="1" ht="15.75" x14ac:dyDescent="0.25">
      <c r="A277"/>
      <c r="B277" s="27"/>
      <c r="C277" s="27"/>
      <c r="D277" s="27"/>
      <c r="E277" s="27"/>
      <c r="F277" s="27"/>
      <c r="G277" s="98"/>
      <c r="H277" s="106"/>
      <c r="I277" s="98"/>
      <c r="J277" s="98"/>
      <c r="K277" s="98"/>
      <c r="L277" s="98"/>
      <c r="M277" s="98"/>
      <c r="O277" s="6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s="35" customFormat="1" ht="15.75" x14ac:dyDescent="0.25">
      <c r="A278" s="28"/>
      <c r="B278" s="3"/>
      <c r="C278" s="3"/>
      <c r="D278" s="3"/>
      <c r="E278" s="37"/>
      <c r="F278" s="37"/>
      <c r="G278" s="90"/>
      <c r="H278" s="91"/>
      <c r="I278" s="90"/>
      <c r="J278" s="90"/>
      <c r="K278" s="90"/>
      <c r="L278" s="90"/>
      <c r="M278" s="91"/>
      <c r="O278" s="6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</row>
    <row r="279" spans="1:669" s="35" customFormat="1" ht="15.75" x14ac:dyDescent="0.25">
      <c r="A279"/>
      <c r="B279" s="11"/>
      <c r="C279" s="11"/>
      <c r="D279" s="11"/>
      <c r="E279" s="28"/>
      <c r="F279" s="28"/>
      <c r="G279" s="102"/>
      <c r="H279" s="107"/>
      <c r="I279" s="102"/>
      <c r="J279" s="102"/>
      <c r="K279" s="102"/>
      <c r="L279" s="102"/>
      <c r="M279" s="107"/>
      <c r="O279" s="6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x14ac:dyDescent="0.25"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</row>
    <row r="281" spans="1:669" x14ac:dyDescent="0.25"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</row>
    <row r="282" spans="1:669" x14ac:dyDescent="0.25"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</row>
    <row r="283" spans="1:669" x14ac:dyDescent="0.25"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</row>
    <row r="284" spans="1:669" x14ac:dyDescent="0.25"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</row>
    <row r="285" spans="1:669" x14ac:dyDescent="0.25"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</row>
    <row r="286" spans="1:669" x14ac:dyDescent="0.25"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</row>
    <row r="287" spans="1:669" x14ac:dyDescent="0.25">
      <c r="A287" s="27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</row>
    <row r="288" spans="1:669" x14ac:dyDescent="0.25">
      <c r="B288" s="27"/>
      <c r="C288" s="27"/>
      <c r="D288" s="27"/>
      <c r="E288" s="27"/>
      <c r="F288" s="27"/>
      <c r="G288" s="98"/>
      <c r="H288" s="106"/>
      <c r="I288" s="98"/>
      <c r="J288" s="98"/>
      <c r="K288" s="98"/>
      <c r="L288" s="98"/>
      <c r="M288" s="9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</row>
    <row r="289" spans="2:137" x14ac:dyDescent="0.25">
      <c r="B289" s="2"/>
      <c r="C289" s="2"/>
      <c r="D289" s="2"/>
      <c r="E289" s="1"/>
      <c r="F289" s="1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</row>
    <row r="290" spans="2:137" x14ac:dyDescent="0.25">
      <c r="B290" s="2"/>
      <c r="C290" s="2"/>
      <c r="D290" s="2"/>
      <c r="E290" s="1"/>
      <c r="F290" s="1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</row>
    <row r="291" spans="2:137" x14ac:dyDescent="0.25">
      <c r="B291" s="2"/>
      <c r="C291" s="2"/>
      <c r="D291" s="2"/>
      <c r="E291" s="1"/>
      <c r="F291" s="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</row>
    <row r="292" spans="2:137" x14ac:dyDescent="0.25">
      <c r="B292" s="2"/>
      <c r="C292" s="2"/>
      <c r="D292" s="2"/>
      <c r="E292" s="1"/>
      <c r="F292" s="1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</row>
    <row r="293" spans="2:137" x14ac:dyDescent="0.25">
      <c r="B293" s="2"/>
      <c r="C293" s="2"/>
      <c r="D293" s="2"/>
      <c r="E293" s="1"/>
      <c r="F293" s="1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</row>
    <row r="294" spans="2:137" x14ac:dyDescent="0.25">
      <c r="B294" s="2"/>
      <c r="C294" s="2"/>
      <c r="D294" s="2"/>
      <c r="E294" s="1"/>
      <c r="F294" s="1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</row>
    <row r="295" spans="2:137" x14ac:dyDescent="0.25">
      <c r="B295" s="2"/>
      <c r="C295" s="2"/>
      <c r="D295" s="2"/>
      <c r="E295" s="1"/>
      <c r="F295" s="1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</row>
    <row r="296" spans="2:137" x14ac:dyDescent="0.25">
      <c r="B296" s="2"/>
      <c r="C296" s="2"/>
      <c r="D296" s="2"/>
      <c r="E296" s="1"/>
      <c r="F296" s="1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</row>
    <row r="297" spans="2:137" x14ac:dyDescent="0.25">
      <c r="B297" s="2"/>
      <c r="C297" s="2"/>
      <c r="D297" s="2"/>
      <c r="E297" s="1"/>
      <c r="F297" s="1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</row>
    <row r="298" spans="2:137" x14ac:dyDescent="0.25">
      <c r="B298" s="2"/>
      <c r="C298" s="2"/>
      <c r="D298" s="2"/>
      <c r="E298" s="1"/>
      <c r="F298" s="1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</row>
    <row r="299" spans="2:137" x14ac:dyDescent="0.25">
      <c r="B299" s="2"/>
      <c r="C299" s="2"/>
      <c r="D299" s="2"/>
      <c r="E299" s="1"/>
      <c r="F299" s="1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</row>
    <row r="300" spans="2:137" x14ac:dyDescent="0.25">
      <c r="B300" s="2"/>
      <c r="C300" s="2"/>
      <c r="D300" s="2"/>
      <c r="E300" s="1"/>
      <c r="F300" s="1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</row>
    <row r="301" spans="2:137" x14ac:dyDescent="0.25">
      <c r="B301" s="2"/>
      <c r="C301" s="2"/>
      <c r="D301" s="2"/>
      <c r="E301" s="1"/>
      <c r="F301" s="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</row>
    <row r="302" spans="2:137" x14ac:dyDescent="0.25">
      <c r="B302" s="2"/>
      <c r="C302" s="2"/>
      <c r="D302" s="2"/>
      <c r="E302" s="1"/>
      <c r="F302" s="1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</row>
    <row r="303" spans="2:137" x14ac:dyDescent="0.25"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</row>
    <row r="304" spans="2:137" x14ac:dyDescent="0.25"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</row>
    <row r="305" spans="15:137" x14ac:dyDescent="0.25"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</row>
    <row r="306" spans="15:137" x14ac:dyDescent="0.25"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</row>
    <row r="307" spans="15:137" x14ac:dyDescent="0.25"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</row>
    <row r="308" spans="15:137" x14ac:dyDescent="0.25"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</row>
    <row r="309" spans="15:137" x14ac:dyDescent="0.25"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</row>
    <row r="310" spans="15:137" x14ac:dyDescent="0.25"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</row>
    <row r="311" spans="15:137" x14ac:dyDescent="0.25"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</row>
    <row r="312" spans="15:137" x14ac:dyDescent="0.25"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</row>
    <row r="313" spans="15:137" x14ac:dyDescent="0.25"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</row>
    <row r="314" spans="15:137" x14ac:dyDescent="0.25"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</row>
    <row r="315" spans="15:137" x14ac:dyDescent="0.25"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</row>
    <row r="316" spans="15:137" x14ac:dyDescent="0.25"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</row>
    <row r="317" spans="15:137" x14ac:dyDescent="0.25"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</row>
    <row r="318" spans="15:137" x14ac:dyDescent="0.25"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</row>
    <row r="319" spans="15:137" x14ac:dyDescent="0.25"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</row>
    <row r="320" spans="15:137" x14ac:dyDescent="0.25"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</row>
    <row r="321" spans="15:137" x14ac:dyDescent="0.25"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</row>
    <row r="322" spans="15:137" x14ac:dyDescent="0.25"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</row>
    <row r="323" spans="15:137" x14ac:dyDescent="0.25"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</row>
    <row r="324" spans="15:137" x14ac:dyDescent="0.25"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</row>
    <row r="325" spans="15:137" x14ac:dyDescent="0.25"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</row>
    <row r="326" spans="15:137" x14ac:dyDescent="0.25"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</row>
    <row r="327" spans="15:137" x14ac:dyDescent="0.25"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</row>
    <row r="328" spans="15:137" x14ac:dyDescent="0.25"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</row>
    <row r="329" spans="15:137" x14ac:dyDescent="0.25"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</row>
    <row r="330" spans="15:137" x14ac:dyDescent="0.25"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</row>
    <row r="331" spans="15:137" x14ac:dyDescent="0.25"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</row>
    <row r="332" spans="15:137" x14ac:dyDescent="0.25"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</row>
    <row r="333" spans="15:137" x14ac:dyDescent="0.25"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</row>
    <row r="334" spans="15:137" x14ac:dyDescent="0.25"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</row>
    <row r="335" spans="15:137" x14ac:dyDescent="0.25"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</row>
    <row r="336" spans="15:137" x14ac:dyDescent="0.25"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</row>
    <row r="337" spans="15:137" x14ac:dyDescent="0.25"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</row>
    <row r="338" spans="15:137" x14ac:dyDescent="0.25"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</row>
    <row r="339" spans="15:137" x14ac:dyDescent="0.25"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</row>
    <row r="340" spans="15:137" x14ac:dyDescent="0.25"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</row>
    <row r="341" spans="15:137" x14ac:dyDescent="0.25"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</row>
    <row r="342" spans="15:137" x14ac:dyDescent="0.25"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</row>
    <row r="343" spans="15:137" x14ac:dyDescent="0.25"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</row>
    <row r="344" spans="15:137" x14ac:dyDescent="0.25"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</row>
    <row r="345" spans="15:137" x14ac:dyDescent="0.25"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</row>
    <row r="346" spans="15:137" x14ac:dyDescent="0.25"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</row>
    <row r="347" spans="15:137" x14ac:dyDescent="0.25"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</row>
    <row r="348" spans="15:137" x14ac:dyDescent="0.25"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</row>
    <row r="349" spans="15:137" x14ac:dyDescent="0.25"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</row>
    <row r="350" spans="15:137" x14ac:dyDescent="0.25"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</row>
    <row r="351" spans="15:137" x14ac:dyDescent="0.25"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</row>
    <row r="352" spans="15:137" x14ac:dyDescent="0.25"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</row>
    <row r="353" spans="43:137" x14ac:dyDescent="0.25"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</row>
    <row r="354" spans="43:137" x14ac:dyDescent="0.25"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</row>
    <row r="355" spans="43:137" x14ac:dyDescent="0.25"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</row>
    <row r="356" spans="43:137" x14ac:dyDescent="0.25"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</row>
    <row r="357" spans="43:137" x14ac:dyDescent="0.25"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</row>
    <row r="358" spans="43:137" x14ac:dyDescent="0.25"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</row>
    <row r="359" spans="43:137" x14ac:dyDescent="0.25"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</row>
    <row r="360" spans="43:137" x14ac:dyDescent="0.25"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</row>
    <row r="361" spans="43:137" x14ac:dyDescent="0.25"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</row>
    <row r="362" spans="43:137" x14ac:dyDescent="0.25"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</row>
    <row r="363" spans="43:137" x14ac:dyDescent="0.25"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</row>
    <row r="364" spans="43:137" x14ac:dyDescent="0.25"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</row>
    <row r="365" spans="43:137" x14ac:dyDescent="0.25"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</row>
    <row r="366" spans="43:137" x14ac:dyDescent="0.25"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</row>
    <row r="367" spans="43:137" x14ac:dyDescent="0.25"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</row>
    <row r="368" spans="43:137" x14ac:dyDescent="0.25"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</row>
    <row r="369" spans="43:137" x14ac:dyDescent="0.25"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</row>
    <row r="370" spans="43:137" x14ac:dyDescent="0.25"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</row>
    <row r="371" spans="43:137" x14ac:dyDescent="0.25"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</row>
    <row r="372" spans="43:137" x14ac:dyDescent="0.25"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</row>
    <row r="373" spans="43:137" x14ac:dyDescent="0.25"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</row>
    <row r="374" spans="43:137" x14ac:dyDescent="0.25"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</row>
    <row r="375" spans="43:137" x14ac:dyDescent="0.25"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</row>
    <row r="376" spans="43:137" x14ac:dyDescent="0.25"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</row>
    <row r="377" spans="43:137" x14ac:dyDescent="0.25"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</row>
    <row r="378" spans="43:137" x14ac:dyDescent="0.25"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</row>
    <row r="379" spans="43:137" x14ac:dyDescent="0.25"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</row>
    <row r="380" spans="43:137" x14ac:dyDescent="0.25"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</row>
    <row r="381" spans="43:137" x14ac:dyDescent="0.25"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</row>
    <row r="382" spans="43:137" x14ac:dyDescent="0.25"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</row>
    <row r="383" spans="43:137" x14ac:dyDescent="0.25"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</row>
    <row r="384" spans="43:137" x14ac:dyDescent="0.25"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</row>
    <row r="385" spans="43:137" x14ac:dyDescent="0.25"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</row>
    <row r="386" spans="43:137" x14ac:dyDescent="0.25"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</row>
    <row r="387" spans="43:137" x14ac:dyDescent="0.25"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</row>
    <row r="388" spans="43:137" x14ac:dyDescent="0.25"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</row>
    <row r="389" spans="43:137" x14ac:dyDescent="0.25"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</row>
    <row r="390" spans="43:137" x14ac:dyDescent="0.25"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</row>
    <row r="391" spans="43:137" x14ac:dyDescent="0.25"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</row>
    <row r="392" spans="43:137" x14ac:dyDescent="0.25"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</row>
    <row r="393" spans="43:137" x14ac:dyDescent="0.25"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E7:E8"/>
    <mergeCell ref="F7:F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ignoredErrors>
    <ignoredError sqref="L222 L254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2023-05-15T13:51:13Z</dcterms:modified>
</cp:coreProperties>
</file>