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Arch-Piso-8\Estadisticas Sectoriales\1. Sectores económicos\8. Comercio interno\2. Mensuales\"/>
    </mc:Choice>
  </mc:AlternateContent>
  <xr:revisionPtr revIDLastSave="0" documentId="13_ncr:1_{E6186F48-F9E0-4BF1-B755-5AF30A839671}" xr6:coauthVersionLast="47" xr6:coauthVersionMax="47" xr10:uidLastSave="{00000000-0000-0000-0000-000000000000}"/>
  <bookViews>
    <workbookView xWindow="-120" yWindow="-120" windowWidth="29040" windowHeight="15720" firstSheet="7" activeTab="12" xr2:uid="{00000000-000D-0000-FFFF-FFFF00000000}"/>
  </bookViews>
  <sheets>
    <sheet name="combustibles mensual" sheetId="1" r:id="rId1"/>
    <sheet name="2014" sheetId="7" r:id="rId2"/>
    <sheet name="2015" sheetId="8" r:id="rId3"/>
    <sheet name="2016" sheetId="9" r:id="rId4"/>
    <sheet name="2017" sheetId="10" r:id="rId5"/>
    <sheet name="2018" sheetId="11" r:id="rId6"/>
    <sheet name="2019" sheetId="12" r:id="rId7"/>
    <sheet name="2020" sheetId="13" r:id="rId8"/>
    <sheet name="2021" sheetId="14" r:id="rId9"/>
    <sheet name="2022" sheetId="3" r:id="rId10"/>
    <sheet name="2023" sheetId="5" r:id="rId11"/>
    <sheet name="2024" sheetId="6" r:id="rId12"/>
    <sheet name="2025"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4" i="15" l="1"/>
  <c r="B23" i="15"/>
  <c r="B22" i="15"/>
  <c r="B21" i="15"/>
  <c r="B20" i="15"/>
  <c r="B19" i="15"/>
  <c r="B18" i="15"/>
  <c r="B17" i="15"/>
  <c r="B16" i="15"/>
  <c r="B15" i="15"/>
  <c r="B14" i="15"/>
  <c r="B13" i="15"/>
  <c r="B12" i="15"/>
  <c r="B11" i="15"/>
  <c r="B10" i="15"/>
  <c r="B9" i="15"/>
  <c r="B8" i="15"/>
  <c r="N7" i="15"/>
  <c r="M7" i="15"/>
  <c r="L7" i="15"/>
  <c r="K7" i="15"/>
  <c r="J7" i="15"/>
  <c r="I7" i="15"/>
  <c r="H7" i="15"/>
  <c r="G7" i="15"/>
  <c r="F7" i="15"/>
  <c r="E7" i="15"/>
  <c r="D7" i="15"/>
  <c r="C7" i="15"/>
  <c r="B24" i="6"/>
  <c r="B7" i="15" l="1"/>
  <c r="B14" i="6"/>
  <c r="B15" i="6"/>
  <c r="B16" i="6"/>
  <c r="B17" i="6"/>
  <c r="B18" i="6"/>
  <c r="B19" i="6"/>
  <c r="B20" i="6"/>
  <c r="B21" i="6"/>
  <c r="B22" i="6"/>
  <c r="B23" i="6"/>
  <c r="D7" i="6"/>
  <c r="E7" i="6"/>
  <c r="F7" i="6"/>
  <c r="G7" i="6"/>
  <c r="H7" i="6"/>
  <c r="I7" i="6"/>
  <c r="J7" i="6"/>
  <c r="K7" i="6"/>
  <c r="L7" i="6"/>
  <c r="M7" i="6"/>
  <c r="N7" i="6"/>
  <c r="C7" i="6"/>
  <c r="B22" i="14"/>
  <c r="B21" i="14"/>
  <c r="B20" i="14"/>
  <c r="B19" i="14"/>
  <c r="B18" i="14"/>
  <c r="B17" i="14"/>
  <c r="B16" i="14"/>
  <c r="B15" i="14"/>
  <c r="B14" i="14"/>
  <c r="B13" i="14"/>
  <c r="B12" i="14"/>
  <c r="B11" i="14"/>
  <c r="B10" i="14"/>
  <c r="B9" i="14"/>
  <c r="B8" i="14"/>
  <c r="N7" i="14"/>
  <c r="M7" i="14"/>
  <c r="L7" i="14"/>
  <c r="K7" i="14"/>
  <c r="J7" i="14"/>
  <c r="I7" i="14"/>
  <c r="H7" i="14"/>
  <c r="G7" i="14"/>
  <c r="F7" i="14"/>
  <c r="E7" i="14"/>
  <c r="D7" i="14"/>
  <c r="C7" i="14"/>
  <c r="C7" i="13"/>
  <c r="D7" i="13"/>
  <c r="E7" i="13"/>
  <c r="F7" i="13"/>
  <c r="G7" i="13"/>
  <c r="H7" i="13"/>
  <c r="I7" i="13"/>
  <c r="J7" i="13"/>
  <c r="K7" i="13"/>
  <c r="L7" i="13"/>
  <c r="M7" i="13"/>
  <c r="N7" i="13"/>
  <c r="B7" i="13"/>
  <c r="B21" i="13"/>
  <c r="B22" i="13"/>
  <c r="B20" i="13"/>
  <c r="B19" i="13"/>
  <c r="B18" i="13"/>
  <c r="B17" i="13"/>
  <c r="B16" i="13"/>
  <c r="B15" i="13"/>
  <c r="B14" i="13"/>
  <c r="B13" i="13"/>
  <c r="B12" i="13"/>
  <c r="B11" i="13"/>
  <c r="B10" i="13"/>
  <c r="B9" i="13"/>
  <c r="B8" i="13"/>
  <c r="B21" i="12"/>
  <c r="B20" i="12"/>
  <c r="B19" i="12"/>
  <c r="B18" i="12"/>
  <c r="B17" i="12"/>
  <c r="B16" i="12"/>
  <c r="B15" i="12"/>
  <c r="B14" i="12"/>
  <c r="B13" i="12"/>
  <c r="B12" i="12"/>
  <c r="B11" i="12"/>
  <c r="B10" i="12"/>
  <c r="B9" i="12"/>
  <c r="B8" i="12"/>
  <c r="N7" i="12"/>
  <c r="M7" i="12"/>
  <c r="L7" i="12"/>
  <c r="K7" i="12"/>
  <c r="J7" i="12"/>
  <c r="I7" i="12"/>
  <c r="H7" i="12"/>
  <c r="G7" i="12"/>
  <c r="F7" i="12"/>
  <c r="E7" i="12"/>
  <c r="D7" i="12"/>
  <c r="C7" i="12"/>
  <c r="B21" i="11"/>
  <c r="B20" i="11"/>
  <c r="B19" i="11"/>
  <c r="B18" i="11"/>
  <c r="B17" i="11"/>
  <c r="B16" i="11"/>
  <c r="B15" i="11"/>
  <c r="B14" i="11"/>
  <c r="B13" i="11"/>
  <c r="B12" i="11"/>
  <c r="B11" i="11"/>
  <c r="B10" i="11"/>
  <c r="B9" i="11"/>
  <c r="B8" i="11"/>
  <c r="N7" i="11"/>
  <c r="M7" i="11"/>
  <c r="L7" i="11"/>
  <c r="K7" i="11"/>
  <c r="J7" i="11"/>
  <c r="I7" i="11"/>
  <c r="H7" i="11"/>
  <c r="G7" i="11"/>
  <c r="F7" i="11"/>
  <c r="E7" i="11"/>
  <c r="D7" i="11"/>
  <c r="C7" i="11"/>
  <c r="B29" i="10"/>
  <c r="B28" i="10"/>
  <c r="B27" i="10"/>
  <c r="B26" i="10"/>
  <c r="B25" i="10"/>
  <c r="B24" i="10"/>
  <c r="B23" i="10"/>
  <c r="B22" i="10"/>
  <c r="B21" i="10"/>
  <c r="B20" i="10"/>
  <c r="B19" i="10"/>
  <c r="B18" i="10"/>
  <c r="B7" i="10" s="1"/>
  <c r="B17" i="10"/>
  <c r="B16" i="10"/>
  <c r="B15" i="10"/>
  <c r="B14" i="10"/>
  <c r="B13" i="10"/>
  <c r="B12" i="10"/>
  <c r="B11" i="10"/>
  <c r="B10" i="10"/>
  <c r="B9" i="10"/>
  <c r="B8" i="10"/>
  <c r="N7" i="10"/>
  <c r="M7" i="10"/>
  <c r="L7" i="10"/>
  <c r="K7" i="10"/>
  <c r="J7" i="10"/>
  <c r="I7" i="10"/>
  <c r="H7" i="10"/>
  <c r="G7" i="10"/>
  <c r="F7" i="10"/>
  <c r="E7" i="10"/>
  <c r="D7" i="10"/>
  <c r="C7" i="10"/>
  <c r="B23" i="9"/>
  <c r="B22" i="9"/>
  <c r="B21" i="9"/>
  <c r="B20" i="9"/>
  <c r="B19" i="9"/>
  <c r="B18" i="9"/>
  <c r="B17" i="9"/>
  <c r="B16" i="9"/>
  <c r="B15" i="9"/>
  <c r="B14" i="9"/>
  <c r="B13" i="9"/>
  <c r="B12" i="9"/>
  <c r="B11" i="9"/>
  <c r="B10" i="9"/>
  <c r="B9" i="9"/>
  <c r="B8" i="9"/>
  <c r="N7" i="9"/>
  <c r="M7" i="9"/>
  <c r="L7" i="9"/>
  <c r="K7" i="9"/>
  <c r="J7" i="9"/>
  <c r="I7" i="9"/>
  <c r="H7" i="9"/>
  <c r="G7" i="9"/>
  <c r="F7" i="9"/>
  <c r="E7" i="9"/>
  <c r="D7" i="9"/>
  <c r="C7" i="9"/>
  <c r="B7" i="14" l="1"/>
  <c r="B7" i="12"/>
  <c r="B7" i="11"/>
  <c r="B7" i="9"/>
  <c r="B29" i="8"/>
  <c r="B28" i="8"/>
  <c r="B27" i="8"/>
  <c r="B26" i="8"/>
  <c r="B25" i="8"/>
  <c r="B24" i="8"/>
  <c r="B23" i="8"/>
  <c r="B22" i="8"/>
  <c r="B21" i="8"/>
  <c r="B20" i="8"/>
  <c r="B19" i="8"/>
  <c r="B18" i="8"/>
  <c r="B17" i="8"/>
  <c r="B16" i="8"/>
  <c r="B15" i="8"/>
  <c r="B14" i="8"/>
  <c r="B13" i="8"/>
  <c r="B12" i="8"/>
  <c r="B11" i="8"/>
  <c r="B10" i="8"/>
  <c r="B9" i="8"/>
  <c r="B8" i="8"/>
  <c r="N7" i="8"/>
  <c r="M7" i="8"/>
  <c r="L7" i="8"/>
  <c r="K7" i="8"/>
  <c r="J7" i="8"/>
  <c r="I7" i="8"/>
  <c r="H7" i="8"/>
  <c r="G7" i="8"/>
  <c r="F7" i="8"/>
  <c r="E7" i="8"/>
  <c r="D7" i="8"/>
  <c r="C7" i="8"/>
  <c r="B7" i="7"/>
  <c r="D7" i="7"/>
  <c r="E7" i="7"/>
  <c r="F7" i="7"/>
  <c r="G7" i="7"/>
  <c r="H7" i="7"/>
  <c r="I7" i="7"/>
  <c r="J7" i="7"/>
  <c r="K7" i="7"/>
  <c r="L7" i="7"/>
  <c r="M7" i="7"/>
  <c r="N7" i="7"/>
  <c r="C7" i="7"/>
  <c r="B21" i="7"/>
  <c r="B22" i="7"/>
  <c r="B23" i="7"/>
  <c r="B24" i="7"/>
  <c r="B25" i="7"/>
  <c r="B26" i="7"/>
  <c r="B27" i="7"/>
  <c r="B28" i="7"/>
  <c r="B29" i="7"/>
  <c r="B20" i="7"/>
  <c r="B19" i="7"/>
  <c r="B18" i="7"/>
  <c r="B17" i="7"/>
  <c r="B16" i="7"/>
  <c r="B15" i="7"/>
  <c r="B14" i="7"/>
  <c r="B13" i="7"/>
  <c r="B12" i="7"/>
  <c r="B11" i="7"/>
  <c r="B10" i="7"/>
  <c r="B9" i="7"/>
  <c r="B8" i="7"/>
  <c r="B7" i="8" l="1"/>
  <c r="B13" i="6" l="1"/>
  <c r="B12" i="6"/>
  <c r="B11" i="6"/>
  <c r="B10" i="6"/>
  <c r="B9" i="6"/>
  <c r="B8" i="6"/>
  <c r="C7" i="5"/>
  <c r="B7" i="6" l="1"/>
  <c r="B15" i="3" l="1"/>
  <c r="C7" i="3" l="1"/>
  <c r="G7" i="3"/>
  <c r="B8" i="3" l="1"/>
  <c r="N7" i="5"/>
  <c r="M7" i="5"/>
  <c r="L7" i="5"/>
  <c r="K7" i="5"/>
  <c r="J7" i="5"/>
  <c r="I7" i="5"/>
  <c r="G7" i="5"/>
  <c r="F7" i="5"/>
  <c r="E7" i="5"/>
  <c r="D7" i="5"/>
  <c r="D7" i="3"/>
  <c r="E7" i="3"/>
  <c r="F7" i="3"/>
  <c r="H7" i="3"/>
  <c r="I7" i="3"/>
  <c r="J7" i="3"/>
  <c r="K7" i="3"/>
  <c r="L7" i="3"/>
  <c r="M7" i="3"/>
  <c r="N7" i="3"/>
  <c r="B9" i="3"/>
  <c r="B10" i="3"/>
  <c r="B11" i="3"/>
  <c r="B12" i="3"/>
  <c r="B13" i="3"/>
  <c r="B14" i="3"/>
  <c r="B16" i="3"/>
  <c r="B17" i="3"/>
  <c r="B18" i="3"/>
  <c r="B19" i="3"/>
  <c r="B20" i="3"/>
  <c r="B7" i="3" l="1"/>
  <c r="C9" i="1"/>
  <c r="C18" i="1" l="1"/>
  <c r="C170" i="1"/>
  <c r="C169" i="1"/>
  <c r="C168" i="1"/>
  <c r="C167" i="1"/>
  <c r="C166" i="1"/>
  <c r="C165" i="1"/>
  <c r="C164" i="1"/>
  <c r="C163" i="1"/>
  <c r="C162" i="1"/>
  <c r="C161" i="1"/>
  <c r="C160" i="1"/>
  <c r="C159" i="1"/>
  <c r="AL157" i="1"/>
  <c r="AK157" i="1"/>
  <c r="AD157" i="1"/>
  <c r="AC157" i="1"/>
  <c r="AB157" i="1"/>
  <c r="AA157" i="1"/>
  <c r="Z157" i="1"/>
  <c r="Y157" i="1"/>
  <c r="T157" i="1"/>
  <c r="S157" i="1"/>
  <c r="R157" i="1"/>
  <c r="Q157" i="1"/>
  <c r="P157" i="1"/>
  <c r="O157" i="1"/>
  <c r="N157" i="1"/>
  <c r="M157" i="1"/>
  <c r="L157" i="1"/>
  <c r="K157" i="1"/>
  <c r="H157" i="1"/>
  <c r="G157" i="1"/>
  <c r="F157" i="1"/>
  <c r="D157" i="1"/>
  <c r="C155" i="1"/>
  <c r="C154" i="1"/>
  <c r="C153" i="1"/>
  <c r="C152" i="1"/>
  <c r="C151" i="1"/>
  <c r="C150" i="1"/>
  <c r="C149" i="1"/>
  <c r="C148" i="1"/>
  <c r="C147" i="1"/>
  <c r="C146" i="1"/>
  <c r="C145" i="1"/>
  <c r="C144" i="1"/>
  <c r="AL142" i="1"/>
  <c r="AK142" i="1"/>
  <c r="AD142" i="1"/>
  <c r="AC142" i="1"/>
  <c r="AB142" i="1"/>
  <c r="AA142" i="1"/>
  <c r="Z142" i="1"/>
  <c r="Y142" i="1"/>
  <c r="X142" i="1"/>
  <c r="T142" i="1"/>
  <c r="R142" i="1"/>
  <c r="Q142" i="1"/>
  <c r="P142" i="1"/>
  <c r="O142" i="1"/>
  <c r="N142" i="1"/>
  <c r="M142" i="1"/>
  <c r="L142" i="1"/>
  <c r="K142" i="1"/>
  <c r="H142" i="1"/>
  <c r="G142" i="1"/>
  <c r="F142" i="1"/>
  <c r="D142" i="1"/>
  <c r="C140" i="1"/>
  <c r="C139" i="1"/>
  <c r="C138" i="1"/>
  <c r="C137" i="1"/>
  <c r="C136" i="1"/>
  <c r="C135" i="1"/>
  <c r="C134" i="1"/>
  <c r="C133" i="1"/>
  <c r="C132" i="1"/>
  <c r="C131" i="1"/>
  <c r="C130" i="1"/>
  <c r="C129" i="1"/>
  <c r="AL127" i="1"/>
  <c r="AK127" i="1"/>
  <c r="AD127" i="1"/>
  <c r="AC127" i="1"/>
  <c r="AB127" i="1"/>
  <c r="AA127" i="1"/>
  <c r="Z127" i="1"/>
  <c r="X127" i="1"/>
  <c r="T127" i="1"/>
  <c r="R127" i="1"/>
  <c r="Q127" i="1"/>
  <c r="P127" i="1"/>
  <c r="O127" i="1"/>
  <c r="N127" i="1"/>
  <c r="M127" i="1"/>
  <c r="L127" i="1"/>
  <c r="K127" i="1"/>
  <c r="H127" i="1"/>
  <c r="G127" i="1"/>
  <c r="F127" i="1"/>
  <c r="D127" i="1"/>
  <c r="C125" i="1"/>
  <c r="C124" i="1"/>
  <c r="C123" i="1"/>
  <c r="C122" i="1"/>
  <c r="C121" i="1"/>
  <c r="C120" i="1"/>
  <c r="C119" i="1"/>
  <c r="AG118" i="1"/>
  <c r="C118" i="1" s="1"/>
  <c r="C117" i="1"/>
  <c r="AG116" i="1"/>
  <c r="C116" i="1" s="1"/>
  <c r="AG115" i="1"/>
  <c r="C115" i="1" s="1"/>
  <c r="AG114" i="1"/>
  <c r="C114" i="1" s="1"/>
  <c r="AL112" i="1"/>
  <c r="AK112" i="1"/>
  <c r="AJ112" i="1"/>
  <c r="AI112" i="1"/>
  <c r="AD112" i="1"/>
  <c r="AC112" i="1"/>
  <c r="AB112" i="1"/>
  <c r="AA112" i="1"/>
  <c r="Z112" i="1"/>
  <c r="X112" i="1"/>
  <c r="T112" i="1"/>
  <c r="R112" i="1"/>
  <c r="P112" i="1"/>
  <c r="O112" i="1"/>
  <c r="N112" i="1"/>
  <c r="M112" i="1"/>
  <c r="L112" i="1"/>
  <c r="K112" i="1"/>
  <c r="J112" i="1"/>
  <c r="I112" i="1"/>
  <c r="H112" i="1"/>
  <c r="G112" i="1"/>
  <c r="F112" i="1"/>
  <c r="D112" i="1"/>
  <c r="C110" i="1"/>
  <c r="C109" i="1"/>
  <c r="C108" i="1"/>
  <c r="C107" i="1"/>
  <c r="AG106" i="1"/>
  <c r="P106" i="1"/>
  <c r="O106" i="1"/>
  <c r="P105" i="1"/>
  <c r="O105" i="1"/>
  <c r="P104" i="1"/>
  <c r="O104" i="1"/>
  <c r="AG103" i="1"/>
  <c r="P103" i="1"/>
  <c r="O103" i="1"/>
  <c r="P102" i="1"/>
  <c r="O102" i="1"/>
  <c r="P101" i="1"/>
  <c r="O101" i="1"/>
  <c r="P100" i="1"/>
  <c r="O100" i="1"/>
  <c r="AG99" i="1"/>
  <c r="P99" i="1"/>
  <c r="O99" i="1"/>
  <c r="AL97" i="1"/>
  <c r="AK97" i="1"/>
  <c r="AJ97" i="1"/>
  <c r="AI97" i="1"/>
  <c r="AE97" i="1"/>
  <c r="AC97" i="1"/>
  <c r="AB97" i="1"/>
  <c r="AA97" i="1"/>
  <c r="Z97" i="1"/>
  <c r="X97" i="1"/>
  <c r="T97" i="1"/>
  <c r="R97" i="1"/>
  <c r="Q97" i="1"/>
  <c r="N97" i="1"/>
  <c r="M97" i="1"/>
  <c r="L97" i="1"/>
  <c r="K97" i="1"/>
  <c r="H97" i="1"/>
  <c r="G97" i="1"/>
  <c r="F97" i="1"/>
  <c r="D97" i="1"/>
  <c r="C95" i="1"/>
  <c r="C94" i="1"/>
  <c r="M93" i="1"/>
  <c r="C93" i="1" s="1"/>
  <c r="M92" i="1"/>
  <c r="C92" i="1" s="1"/>
  <c r="M91" i="1"/>
  <c r="C91" i="1" s="1"/>
  <c r="C90" i="1"/>
  <c r="C89" i="1"/>
  <c r="M88" i="1"/>
  <c r="C88" i="1" s="1"/>
  <c r="M87" i="1"/>
  <c r="C87" i="1" s="1"/>
  <c r="M86" i="1"/>
  <c r="C86" i="1" s="1"/>
  <c r="M85" i="1"/>
  <c r="C85" i="1" s="1"/>
  <c r="M84" i="1"/>
  <c r="C84" i="1" s="1"/>
  <c r="AB82" i="1"/>
  <c r="AA82" i="1"/>
  <c r="Z82" i="1"/>
  <c r="R82" i="1"/>
  <c r="Q82" i="1"/>
  <c r="P82" i="1"/>
  <c r="O82" i="1"/>
  <c r="L82" i="1"/>
  <c r="K82" i="1"/>
  <c r="H82" i="1"/>
  <c r="F82" i="1"/>
  <c r="D82" i="1"/>
  <c r="C80" i="1"/>
  <c r="C79" i="1"/>
  <c r="C78" i="1"/>
  <c r="C77" i="1"/>
  <c r="C76" i="1"/>
  <c r="C75" i="1"/>
  <c r="C74" i="1"/>
  <c r="C73" i="1"/>
  <c r="C72" i="1"/>
  <c r="C71" i="1"/>
  <c r="C70" i="1"/>
  <c r="C69" i="1"/>
  <c r="AB67" i="1"/>
  <c r="AA67" i="1"/>
  <c r="Z67" i="1"/>
  <c r="R67" i="1"/>
  <c r="P67" i="1"/>
  <c r="O67" i="1"/>
  <c r="M67" i="1"/>
  <c r="L67" i="1"/>
  <c r="K67" i="1"/>
  <c r="H67" i="1"/>
  <c r="F67" i="1"/>
  <c r="D67" i="1"/>
  <c r="C65" i="1"/>
  <c r="C64" i="1"/>
  <c r="C63" i="1"/>
  <c r="C62" i="1"/>
  <c r="C61" i="1"/>
  <c r="C60" i="1"/>
  <c r="C59" i="1"/>
  <c r="C58" i="1"/>
  <c r="C57" i="1"/>
  <c r="C56" i="1"/>
  <c r="C55" i="1"/>
  <c r="C54" i="1"/>
  <c r="AB52" i="1"/>
  <c r="AA52" i="1"/>
  <c r="Z52" i="1"/>
  <c r="R52" i="1"/>
  <c r="P52" i="1"/>
  <c r="O52" i="1"/>
  <c r="M52" i="1"/>
  <c r="L52" i="1"/>
  <c r="K52" i="1"/>
  <c r="H52" i="1"/>
  <c r="F52" i="1"/>
  <c r="D52" i="1"/>
  <c r="C50" i="1"/>
  <c r="C49" i="1"/>
  <c r="C48" i="1"/>
  <c r="C47" i="1"/>
  <c r="C46" i="1"/>
  <c r="C45" i="1"/>
  <c r="C44" i="1"/>
  <c r="C43" i="1"/>
  <c r="C42" i="1"/>
  <c r="C41" i="1"/>
  <c r="C40" i="1"/>
  <c r="C39" i="1"/>
  <c r="AL37" i="1"/>
  <c r="AK37" i="1"/>
  <c r="AI37" i="1"/>
  <c r="AG37" i="1"/>
  <c r="AB37" i="1"/>
  <c r="AA37" i="1"/>
  <c r="Z37" i="1"/>
  <c r="R37" i="1"/>
  <c r="P37" i="1"/>
  <c r="O37" i="1"/>
  <c r="M37" i="1"/>
  <c r="L37" i="1"/>
  <c r="K37" i="1"/>
  <c r="H37" i="1"/>
  <c r="F37" i="1"/>
  <c r="E37" i="1"/>
  <c r="D37" i="1"/>
  <c r="C35" i="1"/>
  <c r="C34" i="1"/>
  <c r="C33" i="1"/>
  <c r="C32" i="1"/>
  <c r="C31" i="1"/>
  <c r="C30" i="1"/>
  <c r="C29" i="1"/>
  <c r="C28" i="1"/>
  <c r="C27" i="1"/>
  <c r="C26" i="1"/>
  <c r="C25" i="1"/>
  <c r="C24" i="1"/>
  <c r="AL22" i="1"/>
  <c r="AK22" i="1"/>
  <c r="AJ22" i="1"/>
  <c r="AI22" i="1"/>
  <c r="AG22" i="1"/>
  <c r="AB22" i="1"/>
  <c r="AA22" i="1"/>
  <c r="Z22" i="1"/>
  <c r="R22" i="1"/>
  <c r="P22" i="1"/>
  <c r="O22" i="1"/>
  <c r="M22" i="1"/>
  <c r="L22" i="1"/>
  <c r="K22" i="1"/>
  <c r="H22" i="1"/>
  <c r="F22" i="1"/>
  <c r="D22" i="1"/>
  <c r="C20" i="1"/>
  <c r="C19" i="1"/>
  <c r="C17" i="1"/>
  <c r="C16" i="1"/>
  <c r="C15" i="1"/>
  <c r="C14" i="1"/>
  <c r="C13" i="1"/>
  <c r="C12" i="1"/>
  <c r="C11" i="1"/>
  <c r="C10" i="1"/>
  <c r="AL7" i="1"/>
  <c r="AJ7" i="1"/>
  <c r="AI7" i="1"/>
  <c r="AH7" i="1"/>
  <c r="AG7" i="1"/>
  <c r="AB7" i="1"/>
  <c r="AA7" i="1"/>
  <c r="Z7" i="1"/>
  <c r="R7" i="1"/>
  <c r="P7" i="1"/>
  <c r="O7" i="1"/>
  <c r="M7" i="1"/>
  <c r="L7" i="1"/>
  <c r="K7" i="1"/>
  <c r="H7" i="1"/>
  <c r="F7" i="1"/>
  <c r="E7" i="1"/>
  <c r="D7" i="1"/>
  <c r="C7" i="1" l="1"/>
  <c r="C101" i="1"/>
  <c r="C104" i="1"/>
  <c r="C106" i="1"/>
  <c r="C102" i="1"/>
  <c r="C157" i="1"/>
  <c r="C112" i="1"/>
  <c r="C103" i="1"/>
  <c r="C52" i="1"/>
  <c r="P97" i="1"/>
  <c r="C127" i="1"/>
  <c r="C67" i="1"/>
  <c r="C105" i="1"/>
  <c r="C37" i="1"/>
  <c r="C22" i="1"/>
  <c r="C100" i="1"/>
  <c r="AG97" i="1"/>
  <c r="C142" i="1"/>
  <c r="C82" i="1"/>
  <c r="M82" i="1"/>
  <c r="O97" i="1"/>
  <c r="C99" i="1"/>
  <c r="AG112" i="1"/>
  <c r="C97" i="1" l="1"/>
  <c r="B21" i="5" l="1"/>
  <c r="B15" i="5"/>
  <c r="B9" i="5"/>
  <c r="B10" i="5"/>
  <c r="B12" i="5"/>
  <c r="B17" i="5"/>
  <c r="B11" i="5"/>
  <c r="B16" i="5"/>
  <c r="B20" i="5"/>
  <c r="B19" i="5"/>
  <c r="B18" i="5"/>
  <c r="B13" i="5"/>
  <c r="B14" i="5"/>
  <c r="H7" i="5"/>
  <c r="B8" i="5"/>
  <c r="B7" i="5" l="1"/>
</calcChain>
</file>

<file path=xl/sharedStrings.xml><?xml version="1.0" encoding="utf-8"?>
<sst xmlns="http://schemas.openxmlformats.org/spreadsheetml/2006/main" count="3264" uniqueCount="108">
  <si>
    <t>(En galones)</t>
  </si>
  <si>
    <t>Año</t>
  </si>
  <si>
    <t>Mes</t>
  </si>
  <si>
    <t xml:space="preserve">Total                  </t>
  </si>
  <si>
    <t xml:space="preserve">G.L.P. Uso general                  </t>
  </si>
  <si>
    <t xml:space="preserve">Butano industrial </t>
  </si>
  <si>
    <t xml:space="preserve">Gasolina premium </t>
  </si>
  <si>
    <t>Gasolina premium exenta de impuestos</t>
  </si>
  <si>
    <t xml:space="preserve">Gasolina regular </t>
  </si>
  <si>
    <t>Gasolina a precio especial</t>
  </si>
  <si>
    <t xml:space="preserve">Kerosene </t>
  </si>
  <si>
    <t xml:space="preserve">Avtur          </t>
  </si>
  <si>
    <t xml:space="preserve">Gasoil regular </t>
  </si>
  <si>
    <t>Gasoil normal exento de impuestos</t>
  </si>
  <si>
    <t xml:space="preserve">Gasoil generación interconectado </t>
  </si>
  <si>
    <t>Gasoil regular compensado a transportistas</t>
  </si>
  <si>
    <t xml:space="preserve">Gasoil premium </t>
  </si>
  <si>
    <t>Gasoil optimo</t>
  </si>
  <si>
    <t>Gasoil premium exento de impuestos</t>
  </si>
  <si>
    <t>Gasoil premium a precio especial</t>
  </si>
  <si>
    <t>Gasoil optimo exento de impuestos</t>
  </si>
  <si>
    <t>Gasoil optimo a precio especial</t>
  </si>
  <si>
    <t>Gasoil a precio especial</t>
  </si>
  <si>
    <t>IFO-38n/d</t>
  </si>
  <si>
    <t xml:space="preserve">Avgas          </t>
  </si>
  <si>
    <t xml:space="preserve">Ac-13n/d        </t>
  </si>
  <si>
    <t xml:space="preserve">Crudo           </t>
  </si>
  <si>
    <t xml:space="preserve">Nafta              </t>
  </si>
  <si>
    <t>Total</t>
  </si>
  <si>
    <t>n/d</t>
  </si>
  <si>
    <t>Enero</t>
  </si>
  <si>
    <t>Febrero</t>
  </si>
  <si>
    <t>Marzo</t>
  </si>
  <si>
    <t>Abril</t>
  </si>
  <si>
    <t>Mayo</t>
  </si>
  <si>
    <t>Junio</t>
  </si>
  <si>
    <t>Julio</t>
  </si>
  <si>
    <t>Agosto</t>
  </si>
  <si>
    <t>Septiembre</t>
  </si>
  <si>
    <t>Octubre</t>
  </si>
  <si>
    <t>Noviembre</t>
  </si>
  <si>
    <t>Diciembre</t>
  </si>
  <si>
    <t>Nota: El gasoil regular compensado a transportistas era un consumo subsidiado antes del año 2008.</t>
  </si>
  <si>
    <t>n/d: información no disponible.</t>
  </si>
  <si>
    <r>
      <t>Gas natural (M</t>
    </r>
    <r>
      <rPr>
        <b/>
        <vertAlign val="superscript"/>
        <sz val="9"/>
        <color indexed="8"/>
        <rFont val="Roboto"/>
      </rPr>
      <t>3</t>
    </r>
    <r>
      <rPr>
        <b/>
        <sz val="9"/>
        <color indexed="8"/>
        <rFont val="Roboto"/>
      </rPr>
      <t>)²</t>
    </r>
  </si>
  <si>
    <r>
      <t>Carbón (Toneladas)</t>
    </r>
    <r>
      <rPr>
        <b/>
        <vertAlign val="superscript"/>
        <sz val="9"/>
        <rFont val="Roboto"/>
      </rPr>
      <t>1</t>
    </r>
  </si>
  <si>
    <t>Tipo de combustible</t>
  </si>
  <si>
    <r>
      <t>Gas natural (M</t>
    </r>
    <r>
      <rPr>
        <vertAlign val="superscript"/>
        <sz val="9"/>
        <color indexed="8"/>
        <rFont val="Roboto"/>
      </rPr>
      <t>3</t>
    </r>
    <r>
      <rPr>
        <sz val="9"/>
        <color indexed="8"/>
        <rFont val="Roboto"/>
      </rPr>
      <t>)²</t>
    </r>
  </si>
  <si>
    <t xml:space="preserve">Total </t>
  </si>
  <si>
    <r>
      <rPr>
        <b/>
        <sz val="9"/>
        <rFont val="Roboto"/>
      </rPr>
      <t>Cuadro 5.1</t>
    </r>
    <r>
      <rPr>
        <sz val="9"/>
        <rFont val="Roboto"/>
      </rPr>
      <t xml:space="preserve"> REPÚBLICA DOMINICANA: Consumo de derivados del petróleo por mes , según tipo de combustibles 2022*</t>
    </r>
  </si>
  <si>
    <t>Gasoil generación interconectado CM</t>
  </si>
  <si>
    <t xml:space="preserve">Gasoil Generación no interconectado </t>
  </si>
  <si>
    <t>Kerosene</t>
  </si>
  <si>
    <t>Fuente: Ministerio de Industria y Comercio.</t>
  </si>
  <si>
    <r>
      <t>Kerosina</t>
    </r>
    <r>
      <rPr>
        <vertAlign val="superscript"/>
        <sz val="9"/>
        <rFont val="Roboto"/>
      </rPr>
      <t>1</t>
    </r>
  </si>
  <si>
    <r>
      <rPr>
        <b/>
        <sz val="9"/>
        <rFont val="Roboto"/>
      </rPr>
      <t>Cuadro 5.1</t>
    </r>
    <r>
      <rPr>
        <sz val="9"/>
        <rFont val="Roboto"/>
      </rPr>
      <t xml:space="preserve"> REPÚBLICA DOMINICANA: Consumo de derivados del petróleo por mes , según tipo de combustibles,  2023*</t>
    </r>
  </si>
  <si>
    <t>Gasolina premium</t>
  </si>
  <si>
    <t>Gasolina regular</t>
  </si>
  <si>
    <t>kerosene</t>
  </si>
  <si>
    <t>Avtur</t>
  </si>
  <si>
    <t>Gasoil regular</t>
  </si>
  <si>
    <t>Gasoil premium</t>
  </si>
  <si>
    <t xml:space="preserve">Gasoil generación no interconectado </t>
  </si>
  <si>
    <t>Gasoil generación compensado transportistas</t>
  </si>
  <si>
    <r>
      <rPr>
        <b/>
        <sz val="9"/>
        <rFont val="Roboto"/>
      </rPr>
      <t>Cuadro 5.1</t>
    </r>
    <r>
      <rPr>
        <sz val="9"/>
        <rFont val="Roboto"/>
      </rPr>
      <t xml:space="preserve"> REPÚBLICA DOMINICANA: Consumo de derivados del petróleo por mes , según tipo de combustibles 2014*</t>
    </r>
  </si>
  <si>
    <r>
      <rPr>
        <b/>
        <sz val="9"/>
        <rFont val="Roboto"/>
      </rPr>
      <t>Cuadro 5.1</t>
    </r>
    <r>
      <rPr>
        <sz val="9"/>
        <rFont val="Roboto"/>
      </rPr>
      <t xml:space="preserve"> REPÚBLICA DOMINICANA: Consumo de derivados del petróleo por mes , según tipo de combustibles 2015*</t>
    </r>
  </si>
  <si>
    <r>
      <rPr>
        <b/>
        <sz val="9"/>
        <rFont val="Roboto"/>
      </rPr>
      <t>Cuadro 5.1</t>
    </r>
    <r>
      <rPr>
        <sz val="9"/>
        <rFont val="Roboto"/>
      </rPr>
      <t xml:space="preserve"> REPÚBLICA DOMINICANA: Consumo de derivados del petróleo por mes , según tipo de combustibles 2016*</t>
    </r>
  </si>
  <si>
    <t>Fuel oíl área de carga</t>
  </si>
  <si>
    <t>Fuel oíl exonerado zonas francas</t>
  </si>
  <si>
    <t xml:space="preserve">Fuel oíl generación interconectado </t>
  </si>
  <si>
    <t xml:space="preserve">Fuel oíl generación no interconectado </t>
  </si>
  <si>
    <t>Fuel oíl a precio especial</t>
  </si>
  <si>
    <t>*Cifras sujetas a rectificación</t>
  </si>
  <si>
    <r>
      <rPr>
        <b/>
        <sz val="9"/>
        <rFont val="Roboto"/>
      </rPr>
      <t>Cuadro 5.1</t>
    </r>
    <r>
      <rPr>
        <sz val="9"/>
        <rFont val="Roboto"/>
      </rPr>
      <t xml:space="preserve"> REPÚBLICA DOMINICANA: Consumo de derivados del petróleo por mes , según tipo de combustibles 2017*</t>
    </r>
  </si>
  <si>
    <r>
      <rPr>
        <b/>
        <sz val="9"/>
        <rFont val="Roboto"/>
      </rPr>
      <t>Cuadro 5.1</t>
    </r>
    <r>
      <rPr>
        <sz val="9"/>
        <rFont val="Roboto"/>
      </rPr>
      <t xml:space="preserve"> REPÚBLICA DOMINICANA: Consumo de derivados del petróleo por mes , según tipo de combustibles 2018*</t>
    </r>
  </si>
  <si>
    <r>
      <rPr>
        <b/>
        <sz val="9"/>
        <rFont val="Roboto"/>
      </rPr>
      <t>Cuadro 5.1</t>
    </r>
    <r>
      <rPr>
        <sz val="9"/>
        <rFont val="Roboto"/>
      </rPr>
      <t xml:space="preserve"> REPÚBLICA DOMINICANA: Consumo de derivados del petróleo por mes , según tipo de combustibles 2019*</t>
    </r>
  </si>
  <si>
    <t>Fuel oíl 1% azufre</t>
  </si>
  <si>
    <r>
      <rPr>
        <b/>
        <sz val="9"/>
        <rFont val="Roboto"/>
      </rPr>
      <t>Cuadro 5.1</t>
    </r>
    <r>
      <rPr>
        <sz val="9"/>
        <rFont val="Roboto"/>
      </rPr>
      <t xml:space="preserve"> REPÚBLICA DOMINICANA: Consumo de derivados del petróleo por mes , según tipo de combustibles 2020*</t>
    </r>
  </si>
  <si>
    <r>
      <rPr>
        <b/>
        <sz val="9"/>
        <rFont val="Roboto"/>
      </rPr>
      <t>Cuadro 5.1</t>
    </r>
    <r>
      <rPr>
        <sz val="9"/>
        <rFont val="Roboto"/>
      </rPr>
      <t xml:space="preserve"> REPÚBLICA DOMINICANA: Consumo de derivados del petróleo por mes , según tipo de combustibles 2021*</t>
    </r>
  </si>
  <si>
    <t xml:space="preserve">                                                                   (En galones)</t>
  </si>
  <si>
    <r>
      <rPr>
        <b/>
        <sz val="9"/>
        <rFont val="Roboto"/>
      </rPr>
      <t>Cuadro 5.1</t>
    </r>
    <r>
      <rPr>
        <sz val="9"/>
        <rFont val="Roboto"/>
      </rPr>
      <t xml:space="preserve"> REPÚBLICA DOMINICANA: Consumo de derivados del petróleo por tipo de combustible, según año y mes, 2003-2013*</t>
    </r>
  </si>
  <si>
    <t xml:space="preserve">G.L.P. de uso general                  </t>
  </si>
  <si>
    <t>Gasoil óptimo</t>
  </si>
  <si>
    <t>Fuel oíl generación interconectado CM</t>
  </si>
  <si>
    <t>Full oíl a precio especial</t>
  </si>
  <si>
    <r>
      <rPr>
        <vertAlign val="superscript"/>
        <sz val="7"/>
        <rFont val="Roboto"/>
      </rPr>
      <t xml:space="preserve">1 </t>
    </r>
    <r>
      <rPr>
        <sz val="7"/>
        <rFont val="Roboto"/>
      </rPr>
      <t>a partir del 2023 la Kerosene cambio de nombre a Kerosina</t>
    </r>
  </si>
  <si>
    <t xml:space="preserve">²:Las estadísticas sobre consumo de Gas Natural se miden en metros cúbicos, no están incluidas en el total de galones consumidos.  </t>
  </si>
  <si>
    <t>*Cifras sujetas a rectificación.</t>
  </si>
  <si>
    <t>Gasoil óptimo exento de impuestos</t>
  </si>
  <si>
    <t>Gasoil óptimo precio especial</t>
  </si>
  <si>
    <t>Gasolina regular exenta de impuestos</t>
  </si>
  <si>
    <t>Gasoil regenerado exento de advalorem</t>
  </si>
  <si>
    <t xml:space="preserve">Fuel oíl área de carga </t>
  </si>
  <si>
    <t xml:space="preserve">Fuel oíl generación no  interconectado </t>
  </si>
  <si>
    <t>Fuel oíl exonerado a zonas francas</t>
  </si>
  <si>
    <r>
      <rPr>
        <vertAlign val="superscript"/>
        <sz val="7"/>
        <rFont val="Roboto"/>
      </rPr>
      <t>1</t>
    </r>
    <r>
      <rPr>
        <sz val="7"/>
        <rFont val="Roboto"/>
      </rPr>
      <t>: Las estadísticas sobre consumo de carbón se miden por toneladas, no están incluidas en el total de galones consumidos. Los datos del carbón corresponden de la base de datos de comercio exterior.  En 2017 y 2018 ambas son cifra preliminares.</t>
    </r>
  </si>
  <si>
    <t>Gasoil generación no interconectado CM</t>
  </si>
  <si>
    <t>Gasoil generación  interconectado CM</t>
  </si>
  <si>
    <t>Fuel oíl generación no interconectado CM</t>
  </si>
  <si>
    <r>
      <rPr>
        <b/>
        <sz val="9"/>
        <rFont val="Roboto"/>
      </rPr>
      <t>Cuadro 5.1</t>
    </r>
    <r>
      <rPr>
        <sz val="9"/>
        <rFont val="Roboto"/>
      </rPr>
      <t xml:space="preserve"> REPÚBLICA DOMINICANA: Consumo de derivados del petróleo por mes , según tipo de combustibles, 2024*</t>
    </r>
  </si>
  <si>
    <r>
      <t>Gasoil regular</t>
    </r>
    <r>
      <rPr>
        <vertAlign val="superscript"/>
        <sz val="9"/>
        <color rgb="FF000000"/>
        <rFont val="Roboto"/>
      </rPr>
      <t>3</t>
    </r>
  </si>
  <si>
    <r>
      <t>Fuel oíl</t>
    </r>
    <r>
      <rPr>
        <vertAlign val="superscript"/>
        <sz val="9"/>
        <color rgb="FF000000"/>
        <rFont val="Roboto"/>
      </rPr>
      <t>4</t>
    </r>
  </si>
  <si>
    <r>
      <rPr>
        <vertAlign val="superscript"/>
        <sz val="7"/>
        <rFont val="Roboto"/>
      </rPr>
      <t>4</t>
    </r>
    <r>
      <rPr>
        <sz val="7"/>
        <rFont val="Roboto"/>
      </rPr>
      <t xml:space="preserve">: El fuel oíl incluye el fuel oíl a precio especial </t>
    </r>
  </si>
  <si>
    <r>
      <rPr>
        <vertAlign val="superscript"/>
        <sz val="7"/>
        <rFont val="Roboto"/>
      </rPr>
      <t>3</t>
    </r>
    <r>
      <rPr>
        <sz val="7"/>
        <rFont val="Roboto"/>
      </rPr>
      <t>: El gasoil regular incluye el gasoil a precio especial</t>
    </r>
  </si>
  <si>
    <t>Fuente: Ministerio de Industria, Comercio y MiPymes.</t>
  </si>
  <si>
    <r>
      <rPr>
        <b/>
        <sz val="9"/>
        <rFont val="Roboto"/>
      </rPr>
      <t>Cuadro 5.1</t>
    </r>
    <r>
      <rPr>
        <sz val="9"/>
        <rFont val="Roboto"/>
      </rPr>
      <t xml:space="preserve"> REPÚBLICA DOMINICANA: Consumo de derivados del petróleo por mes , según tipo de combustibles, enero-septiembre 2025*</t>
    </r>
  </si>
  <si>
    <r>
      <t>Avtur</t>
    </r>
    <r>
      <rPr>
        <vertAlign val="superscript"/>
        <sz val="9"/>
        <color rgb="FF000000"/>
        <rFont val="Roboto"/>
      </rPr>
      <t xml:space="preserve">5 </t>
    </r>
    <r>
      <rPr>
        <sz val="9"/>
        <color indexed="8"/>
        <rFont val="Roboto"/>
      </rPr>
      <t xml:space="preserve">         </t>
    </r>
  </si>
  <si>
    <t xml:space="preserve">5: El Avtur incluye el Avtur a precio especial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</si>
</sst>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16" x14ac:knownFonts="1">
    <font>
      <sz val="11"/>
      <color theme="1"/>
      <name val="Calibri"/>
      <family val="2"/>
      <scheme val="minor"/>
    </font>
    <font>
      <sz val="10"/>
      <name val="Arial"/>
      <family val="2"/>
    </font>
    <font>
      <sz val="7"/>
      <name val="Roboto"/>
    </font>
    <font>
      <vertAlign val="superscript"/>
      <sz val="7"/>
      <name val="Roboto"/>
    </font>
    <font>
      <sz val="9"/>
      <name val="Roboto"/>
    </font>
    <font>
      <sz val="9"/>
      <color theme="1"/>
      <name val="Roboto"/>
    </font>
    <font>
      <b/>
      <sz val="9"/>
      <name val="Roboto"/>
    </font>
    <font>
      <b/>
      <sz val="9"/>
      <color indexed="8"/>
      <name val="Roboto"/>
    </font>
    <font>
      <b/>
      <vertAlign val="superscript"/>
      <sz val="9"/>
      <color indexed="8"/>
      <name val="Roboto"/>
    </font>
    <font>
      <b/>
      <vertAlign val="superscript"/>
      <sz val="9"/>
      <name val="Roboto"/>
    </font>
    <font>
      <b/>
      <sz val="9"/>
      <color theme="1"/>
      <name val="Roboto"/>
    </font>
    <font>
      <sz val="11"/>
      <color theme="1"/>
      <name val="Calibri"/>
      <family val="2"/>
      <scheme val="minor"/>
    </font>
    <font>
      <sz val="9"/>
      <color indexed="8"/>
      <name val="Roboto"/>
    </font>
    <font>
      <vertAlign val="superscript"/>
      <sz val="9"/>
      <color indexed="8"/>
      <name val="Roboto"/>
    </font>
    <font>
      <vertAlign val="superscript"/>
      <sz val="9"/>
      <name val="Roboto"/>
    </font>
    <font>
      <vertAlign val="superscript"/>
      <sz val="9"/>
      <color rgb="FF000000"/>
      <name val="Roboto"/>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43" fontId="11" fillId="0" borderId="0" applyFont="0" applyFill="0" applyBorder="0" applyAlignment="0" applyProtection="0"/>
  </cellStyleXfs>
  <cellXfs count="71">
    <xf numFmtId="0" fontId="0" fillId="0" borderId="0" xfId="0"/>
    <xf numFmtId="0" fontId="2" fillId="2" borderId="0" xfId="0" applyFont="1" applyFill="1"/>
    <xf numFmtId="0" fontId="2" fillId="2" borderId="0" xfId="0" applyFont="1" applyFill="1" applyAlignment="1">
      <alignment horizontal="left"/>
    </xf>
    <xf numFmtId="0" fontId="4" fillId="2" borderId="0" xfId="0" applyFont="1" applyFill="1"/>
    <xf numFmtId="0" fontId="5" fillId="2" borderId="0" xfId="0" applyFont="1" applyFill="1"/>
    <xf numFmtId="0" fontId="4" fillId="2" borderId="0" xfId="0" applyFont="1" applyFill="1" applyAlignment="1">
      <alignment horizontal="left" indent="1"/>
    </xf>
    <xf numFmtId="0" fontId="6" fillId="2" borderId="0" xfId="0" applyFont="1" applyFill="1" applyAlignment="1">
      <alignment horizontal="left" indent="1"/>
    </xf>
    <xf numFmtId="49" fontId="5" fillId="2" borderId="0" xfId="0" applyNumberFormat="1" applyFont="1" applyFill="1"/>
    <xf numFmtId="0" fontId="6" fillId="2" borderId="1" xfId="0" applyFont="1" applyFill="1" applyBorder="1" applyAlignment="1">
      <alignment horizontal="left" vertical="center" inden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0" fillId="2" borderId="0" xfId="0" applyFont="1" applyFill="1"/>
    <xf numFmtId="0" fontId="6" fillId="2" borderId="0" xfId="0" applyFont="1" applyFill="1"/>
    <xf numFmtId="3" fontId="6" fillId="2" borderId="0" xfId="0" applyNumberFormat="1" applyFont="1" applyFill="1" applyAlignment="1">
      <alignment horizontal="right"/>
    </xf>
    <xf numFmtId="0" fontId="6" fillId="2" borderId="0" xfId="0" applyFont="1" applyFill="1" applyAlignment="1">
      <alignment horizontal="right"/>
    </xf>
    <xf numFmtId="0" fontId="4" fillId="2" borderId="0" xfId="0" applyFont="1" applyFill="1" applyAlignment="1">
      <alignment horizontal="right" vertical="center" wrapText="1"/>
    </xf>
    <xf numFmtId="0" fontId="5" fillId="2" borderId="0" xfId="0" applyFont="1" applyFill="1" applyAlignment="1">
      <alignment horizontal="right"/>
    </xf>
    <xf numFmtId="0" fontId="4" fillId="2" borderId="0" xfId="0" applyFont="1" applyFill="1" applyAlignment="1">
      <alignment horizontal="right"/>
    </xf>
    <xf numFmtId="3" fontId="5" fillId="2" borderId="0" xfId="0" applyNumberFormat="1" applyFont="1" applyFill="1" applyAlignment="1">
      <alignment horizontal="right"/>
    </xf>
    <xf numFmtId="0" fontId="6" fillId="2" borderId="0" xfId="0" applyFont="1" applyFill="1" applyAlignment="1">
      <alignment horizontal="right" indent="1"/>
    </xf>
    <xf numFmtId="3" fontId="6" fillId="2" borderId="0" xfId="0" applyNumberFormat="1" applyFont="1" applyFill="1" applyAlignment="1">
      <alignment horizontal="right" vertical="center" wrapText="1"/>
    </xf>
    <xf numFmtId="0" fontId="4" fillId="2" borderId="0" xfId="0" applyFont="1" applyFill="1" applyAlignment="1">
      <alignment horizontal="right" indent="1"/>
    </xf>
    <xf numFmtId="3" fontId="4" fillId="2" borderId="0" xfId="0" applyNumberFormat="1" applyFont="1" applyFill="1" applyAlignment="1">
      <alignment horizontal="right"/>
    </xf>
    <xf numFmtId="3" fontId="4" fillId="2" borderId="0" xfId="0" applyNumberFormat="1" applyFont="1" applyFill="1" applyAlignment="1">
      <alignment horizontal="right" vertical="center" wrapText="1"/>
    </xf>
    <xf numFmtId="4" fontId="4" fillId="2" borderId="0" xfId="0" applyNumberFormat="1" applyFont="1" applyFill="1" applyAlignment="1">
      <alignment horizontal="right" vertical="center" wrapText="1"/>
    </xf>
    <xf numFmtId="4" fontId="6" fillId="2" borderId="0" xfId="0" applyNumberFormat="1" applyFont="1" applyFill="1" applyAlignment="1">
      <alignment horizontal="right" vertical="center" wrapText="1"/>
    </xf>
    <xf numFmtId="0" fontId="4" fillId="2" borderId="0" xfId="0" applyFont="1" applyFill="1" applyAlignment="1">
      <alignment horizontal="left" vertical="center" wrapText="1"/>
    </xf>
    <xf numFmtId="0" fontId="12" fillId="2" borderId="0" xfId="0" applyFont="1" applyFill="1" applyAlignment="1">
      <alignment horizontal="left" vertical="center" wrapText="1"/>
    </xf>
    <xf numFmtId="0" fontId="10" fillId="0" borderId="0" xfId="0" applyFont="1"/>
    <xf numFmtId="0" fontId="5" fillId="0" borderId="0" xfId="0" applyFont="1"/>
    <xf numFmtId="0" fontId="4" fillId="2" borderId="0" xfId="0" applyFont="1" applyFill="1" applyAlignment="1">
      <alignment horizontal="left" vertical="center"/>
    </xf>
    <xf numFmtId="0" fontId="4" fillId="2" borderId="0" xfId="1" applyFont="1" applyFill="1" applyAlignment="1">
      <alignment horizontal="left" wrapText="1"/>
    </xf>
    <xf numFmtId="0" fontId="12" fillId="2" borderId="0" xfId="0" applyFont="1" applyFill="1" applyAlignment="1">
      <alignment horizontal="left" vertical="center"/>
    </xf>
    <xf numFmtId="0" fontId="12" fillId="2" borderId="0" xfId="0" applyFont="1" applyFill="1" applyAlignment="1">
      <alignment horizontal="left"/>
    </xf>
    <xf numFmtId="0" fontId="12" fillId="2" borderId="0" xfId="1" applyFont="1" applyFill="1" applyAlignment="1">
      <alignment horizontal="left" vertical="center"/>
    </xf>
    <xf numFmtId="0" fontId="10" fillId="0" borderId="1" xfId="0" applyFont="1" applyBorder="1"/>
    <xf numFmtId="3" fontId="5" fillId="0" borderId="0" xfId="0" applyNumberFormat="1" applyFont="1" applyAlignment="1">
      <alignment horizontal="right"/>
    </xf>
    <xf numFmtId="0" fontId="12" fillId="2" borderId="2" xfId="0" applyFont="1" applyFill="1" applyBorder="1" applyAlignment="1">
      <alignment horizontal="left" vertical="center" wrapText="1"/>
    </xf>
    <xf numFmtId="3" fontId="5" fillId="0" borderId="2" xfId="0" applyNumberFormat="1" applyFont="1" applyBorder="1" applyAlignment="1">
      <alignment horizontal="right"/>
    </xf>
    <xf numFmtId="0" fontId="10" fillId="0" borderId="1" xfId="0" applyFont="1" applyBorder="1" applyAlignment="1">
      <alignment horizontal="center"/>
    </xf>
    <xf numFmtId="165" fontId="10" fillId="0" borderId="0" xfId="0" applyNumberFormat="1" applyFont="1" applyAlignment="1">
      <alignment horizontal="left" indent="2"/>
    </xf>
    <xf numFmtId="165" fontId="10" fillId="0" borderId="2" xfId="0" applyNumberFormat="1" applyFont="1" applyBorder="1" applyAlignment="1">
      <alignment horizontal="left" indent="2"/>
    </xf>
    <xf numFmtId="165" fontId="10" fillId="0" borderId="0" xfId="2" applyNumberFormat="1" applyFont="1" applyBorder="1"/>
    <xf numFmtId="165" fontId="10" fillId="0" borderId="0" xfId="0" applyNumberFormat="1" applyFont="1"/>
    <xf numFmtId="165" fontId="10" fillId="0" borderId="2" xfId="0" applyNumberFormat="1" applyFont="1" applyBorder="1"/>
    <xf numFmtId="165" fontId="5" fillId="0" borderId="0" xfId="0" applyNumberFormat="1" applyFont="1"/>
    <xf numFmtId="165" fontId="4" fillId="2" borderId="0" xfId="0" applyNumberFormat="1" applyFont="1" applyFill="1" applyAlignment="1">
      <alignment horizontal="right" indent="1"/>
    </xf>
    <xf numFmtId="0" fontId="12" fillId="0" borderId="0" xfId="0" applyFont="1" applyAlignment="1">
      <alignment horizontal="left" vertical="center" wrapText="1"/>
    </xf>
    <xf numFmtId="0" fontId="4" fillId="0" borderId="0" xfId="0" applyFont="1" applyAlignment="1">
      <alignment horizontal="left" vertical="center"/>
    </xf>
    <xf numFmtId="0" fontId="4" fillId="0" borderId="0" xfId="1" applyFont="1" applyAlignment="1">
      <alignment horizontal="left" wrapText="1"/>
    </xf>
    <xf numFmtId="0" fontId="12" fillId="0" borderId="0" xfId="0" applyFont="1" applyAlignment="1">
      <alignment horizontal="left" vertical="center"/>
    </xf>
    <xf numFmtId="0" fontId="12" fillId="0" borderId="0" xfId="0" applyFont="1" applyAlignment="1">
      <alignment horizontal="left"/>
    </xf>
    <xf numFmtId="165" fontId="10" fillId="0" borderId="0" xfId="0" applyNumberFormat="1" applyFont="1" applyAlignment="1">
      <alignment horizontal="right" indent="2"/>
    </xf>
    <xf numFmtId="165" fontId="10" fillId="0" borderId="0" xfId="2" applyNumberFormat="1" applyFont="1" applyBorder="1" applyAlignment="1">
      <alignment horizontal="right"/>
    </xf>
    <xf numFmtId="164" fontId="10" fillId="0" borderId="0" xfId="2" applyNumberFormat="1" applyFont="1" applyBorder="1" applyAlignment="1">
      <alignment horizontal="right"/>
    </xf>
    <xf numFmtId="165" fontId="10" fillId="0" borderId="2" xfId="0" applyNumberFormat="1" applyFont="1" applyBorder="1" applyAlignment="1">
      <alignment horizontal="right" indent="2"/>
    </xf>
    <xf numFmtId="0" fontId="4" fillId="2" borderId="2" xfId="0" applyFont="1" applyFill="1" applyBorder="1" applyAlignment="1">
      <alignment horizontal="left" indent="1"/>
    </xf>
    <xf numFmtId="0" fontId="4" fillId="2" borderId="2" xfId="0" applyFont="1" applyFill="1" applyBorder="1" applyAlignment="1">
      <alignment horizontal="right" indent="1"/>
    </xf>
    <xf numFmtId="3" fontId="6" fillId="2" borderId="2" xfId="0"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3" fontId="4" fillId="2" borderId="2" xfId="0" applyNumberFormat="1" applyFont="1" applyFill="1" applyBorder="1" applyAlignment="1">
      <alignment horizontal="right"/>
    </xf>
    <xf numFmtId="4" fontId="4" fillId="2" borderId="2" xfId="0" applyNumberFormat="1" applyFont="1" applyFill="1" applyBorder="1" applyAlignment="1">
      <alignment horizontal="right" vertical="center" wrapText="1"/>
    </xf>
    <xf numFmtId="164" fontId="5" fillId="0" borderId="0" xfId="2" applyNumberFormat="1" applyFont="1"/>
    <xf numFmtId="0" fontId="4" fillId="0" borderId="0" xfId="0" applyFont="1" applyAlignment="1">
      <alignment horizontal="left" vertical="center" wrapText="1"/>
    </xf>
    <xf numFmtId="3" fontId="5" fillId="0" borderId="0" xfId="0" applyNumberFormat="1" applyFont="1"/>
    <xf numFmtId="43" fontId="5" fillId="0" borderId="0" xfId="2" applyFont="1"/>
    <xf numFmtId="165" fontId="5" fillId="0" borderId="0" xfId="2" applyNumberFormat="1" applyFont="1"/>
    <xf numFmtId="3" fontId="10" fillId="0" borderId="2" xfId="0" applyNumberFormat="1" applyFont="1" applyBorder="1" applyAlignment="1">
      <alignment horizontal="right"/>
    </xf>
    <xf numFmtId="0" fontId="4" fillId="2" borderId="0" xfId="0" applyFont="1" applyFill="1" applyAlignment="1">
      <alignment horizontal="center"/>
    </xf>
  </cellXfs>
  <cellStyles count="3">
    <cellStyle name="Millares"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37</xdr:col>
      <xdr:colOff>352425</xdr:colOff>
      <xdr:row>1</xdr:row>
      <xdr:rowOff>66676</xdr:rowOff>
    </xdr:from>
    <xdr:to>
      <xdr:col>37</xdr:col>
      <xdr:colOff>761999</xdr:colOff>
      <xdr:row>3</xdr:row>
      <xdr:rowOff>38100</xdr:rowOff>
    </xdr:to>
    <xdr:pic>
      <xdr:nvPicPr>
        <xdr:cNvPr id="2" name="Picture 1" descr="image0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841575" y="257176"/>
          <a:ext cx="409574" cy="35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396240</xdr:colOff>
      <xdr:row>0</xdr:row>
      <xdr:rowOff>139066</xdr:rowOff>
    </xdr:from>
    <xdr:to>
      <xdr:col>13</xdr:col>
      <xdr:colOff>809624</xdr:colOff>
      <xdr:row>2</xdr:row>
      <xdr:rowOff>110490</xdr:rowOff>
    </xdr:to>
    <xdr:pic>
      <xdr:nvPicPr>
        <xdr:cNvPr id="3" name="Picture 1" descr="image00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055215" y="139066"/>
          <a:ext cx="41338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356446</xdr:colOff>
      <xdr:row>0</xdr:row>
      <xdr:rowOff>90383</xdr:rowOff>
    </xdr:from>
    <xdr:to>
      <xdr:col>13</xdr:col>
      <xdr:colOff>940399</xdr:colOff>
      <xdr:row>3</xdr:row>
      <xdr:rowOff>33655</xdr:rowOff>
    </xdr:to>
    <xdr:pic>
      <xdr:nvPicPr>
        <xdr:cNvPr id="2" name="Picture 1" descr="image0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056696" y="90383"/>
          <a:ext cx="583953" cy="38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769620</xdr:colOff>
      <xdr:row>0</xdr:row>
      <xdr:rowOff>123826</xdr:rowOff>
    </xdr:from>
    <xdr:to>
      <xdr:col>14</xdr:col>
      <xdr:colOff>188594</xdr:colOff>
      <xdr:row>2</xdr:row>
      <xdr:rowOff>91440</xdr:rowOff>
    </xdr:to>
    <xdr:pic>
      <xdr:nvPicPr>
        <xdr:cNvPr id="2" name="Picture 1" descr="image001">
          <a:extLst>
            <a:ext uri="{FF2B5EF4-FFF2-40B4-BE49-F238E27FC236}">
              <a16:creationId xmlns:a16="http://schemas.microsoft.com/office/drawing/2014/main" id="{EA94CF86-3853-4298-BC15-FF058932DBE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428595" y="123826"/>
          <a:ext cx="409574" cy="27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373380</xdr:colOff>
      <xdr:row>0</xdr:row>
      <xdr:rowOff>0</xdr:rowOff>
    </xdr:from>
    <xdr:to>
      <xdr:col>15</xdr:col>
      <xdr:colOff>45720</xdr:colOff>
      <xdr:row>3</xdr:row>
      <xdr:rowOff>60114</xdr:rowOff>
    </xdr:to>
    <xdr:pic>
      <xdr:nvPicPr>
        <xdr:cNvPr id="2" name="Picture 1" descr="image001">
          <a:extLst>
            <a:ext uri="{FF2B5EF4-FFF2-40B4-BE49-F238E27FC236}">
              <a16:creationId xmlns:a16="http://schemas.microsoft.com/office/drawing/2014/main" id="{6CDED4C3-6B76-4F33-8704-6A0113538AA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090660" y="0"/>
          <a:ext cx="457200" cy="51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6872AB98-CFA4-41DB-97EB-CA94835385A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CC3A4F25-6613-482B-A7D6-FA1A0F505F2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B4C9718D-F9EF-465B-89A5-051D27D55DA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4A3FD1B9-CED0-4264-A616-F57EB803B07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9BD69CEB-9AFB-4984-A6CC-75B0E92BD9B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EED2B94B-07F8-48B3-AE2D-06369A3DA95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3" name="Picture 1" descr="image001">
          <a:extLst>
            <a:ext uri="{FF2B5EF4-FFF2-40B4-BE49-F238E27FC236}">
              <a16:creationId xmlns:a16="http://schemas.microsoft.com/office/drawing/2014/main" id="{1E0F7D2D-B695-408F-B03E-6E2D75593EF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37</xdr:col>
      <xdr:colOff>247650</xdr:colOff>
      <xdr:row>0</xdr:row>
      <xdr:rowOff>104776</xdr:rowOff>
    </xdr:from>
    <xdr:to>
      <xdr:col>37</xdr:col>
      <xdr:colOff>657224</xdr:colOff>
      <xdr:row>2</xdr:row>
      <xdr:rowOff>76200</xdr:rowOff>
    </xdr:to>
    <xdr:pic>
      <xdr:nvPicPr>
        <xdr:cNvPr id="2" name="Picture 1" descr="image001">
          <a:extLst>
            <a:ext uri="{FF2B5EF4-FFF2-40B4-BE49-F238E27FC236}">
              <a16:creationId xmlns:a16="http://schemas.microsoft.com/office/drawing/2014/main" id="{6CEE7FE5-E872-47D9-BBA8-F1398E8CA8D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975550" y="104776"/>
          <a:ext cx="409574"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6"/>
  <sheetViews>
    <sheetView showGridLines="0" workbookViewId="0">
      <pane xSplit="2" ySplit="7" topLeftCell="C8" activePane="bottomRight" state="frozen"/>
      <selection pane="topRight" activeCell="C1" sqref="C1"/>
      <selection pane="bottomLeft" activeCell="A8" sqref="A8"/>
      <selection pane="bottomRight" activeCell="L3" sqref="L3"/>
    </sheetView>
  </sheetViews>
  <sheetFormatPr baseColWidth="10" defaultColWidth="11.42578125" defaultRowHeight="12" x14ac:dyDescent="0.2"/>
  <cols>
    <col min="1" max="1" width="11.5703125" style="4" bestFit="1" customWidth="1"/>
    <col min="2" max="2" width="11.42578125" style="4"/>
    <col min="3" max="3" width="14.140625" style="13" customWidth="1"/>
    <col min="4" max="4" width="13.42578125" style="4" customWidth="1"/>
    <col min="5" max="5" width="11.5703125" style="4" bestFit="1" customWidth="1"/>
    <col min="6" max="6" width="13.28515625" style="4" customWidth="1"/>
    <col min="7" max="7" width="11.5703125" style="4" bestFit="1" customWidth="1"/>
    <col min="8" max="8" width="13.42578125" style="4" customWidth="1"/>
    <col min="9" max="9" width="9.85546875" style="4" customWidth="1"/>
    <col min="10" max="10" width="8.5703125" style="4" customWidth="1"/>
    <col min="11" max="11" width="11.5703125" style="4" bestFit="1" customWidth="1"/>
    <col min="12" max="12" width="12.7109375" style="4" customWidth="1"/>
    <col min="13" max="13" width="13.28515625" style="4" customWidth="1"/>
    <col min="14" max="14" width="11.5703125" style="4" bestFit="1" customWidth="1"/>
    <col min="15" max="15" width="13.5703125" style="4" customWidth="1"/>
    <col min="16" max="16" width="14.42578125" style="4" customWidth="1"/>
    <col min="17" max="17" width="13.28515625" style="4" customWidth="1"/>
    <col min="18" max="18" width="11.5703125" style="4" bestFit="1" customWidth="1"/>
    <col min="19" max="19" width="13.7109375" style="4" customWidth="1"/>
    <col min="20" max="25" width="11.5703125" style="4" bestFit="1" customWidth="1"/>
    <col min="26" max="26" width="11.85546875" style="4" bestFit="1" customWidth="1"/>
    <col min="27" max="28" width="13.28515625" style="4" customWidth="1"/>
    <col min="29" max="29" width="11.5703125" style="4" bestFit="1" customWidth="1"/>
    <col min="30" max="30" width="11.85546875" style="4" bestFit="1" customWidth="1"/>
    <col min="31" max="34" width="11.5703125" style="4" bestFit="1" customWidth="1"/>
    <col min="35" max="35" width="12.85546875" style="4" customWidth="1"/>
    <col min="36" max="36" width="12.28515625" style="4" bestFit="1" customWidth="1"/>
    <col min="37" max="37" width="14.28515625" style="4" bestFit="1" customWidth="1"/>
    <col min="38" max="38" width="11.5703125" style="4" bestFit="1" customWidth="1"/>
    <col min="39" max="16384" width="11.42578125" style="4"/>
  </cols>
  <sheetData>
    <row r="1" spans="1:38" x14ac:dyDescent="0.2">
      <c r="A1" s="3"/>
      <c r="C1" s="14"/>
      <c r="AL1" s="3"/>
    </row>
    <row r="2" spans="1:38"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row>
    <row r="3" spans="1:38" x14ac:dyDescent="0.2">
      <c r="A3" s="3" t="s">
        <v>80</v>
      </c>
      <c r="B3" s="3"/>
      <c r="C3" s="1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
      <c r="A4" s="3" t="s">
        <v>0</v>
      </c>
      <c r="B4" s="3"/>
      <c r="C4" s="14"/>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x14ac:dyDescent="0.2">
      <c r="A5" s="3"/>
      <c r="B5" s="3"/>
      <c r="C5" s="14"/>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ht="48" x14ac:dyDescent="0.2">
      <c r="A6" s="8" t="s">
        <v>1</v>
      </c>
      <c r="B6" s="8" t="s">
        <v>2</v>
      </c>
      <c r="C6" s="9" t="s">
        <v>3</v>
      </c>
      <c r="D6" s="9" t="s">
        <v>4</v>
      </c>
      <c r="E6" s="9" t="s">
        <v>5</v>
      </c>
      <c r="F6" s="9" t="s">
        <v>6</v>
      </c>
      <c r="G6" s="9" t="s">
        <v>7</v>
      </c>
      <c r="H6" s="9" t="s">
        <v>8</v>
      </c>
      <c r="I6" s="9" t="s">
        <v>90</v>
      </c>
      <c r="J6" s="9" t="s">
        <v>9</v>
      </c>
      <c r="K6" s="9" t="s">
        <v>10</v>
      </c>
      <c r="L6" s="10" t="s">
        <v>11</v>
      </c>
      <c r="M6" s="10" t="s">
        <v>12</v>
      </c>
      <c r="N6" s="9" t="s">
        <v>13</v>
      </c>
      <c r="O6" s="9" t="s">
        <v>14</v>
      </c>
      <c r="P6" s="9" t="s">
        <v>51</v>
      </c>
      <c r="Q6" s="9" t="s">
        <v>15</v>
      </c>
      <c r="R6" s="9" t="s">
        <v>16</v>
      </c>
      <c r="S6" s="9" t="s">
        <v>17</v>
      </c>
      <c r="T6" s="9" t="s">
        <v>18</v>
      </c>
      <c r="U6" s="9" t="s">
        <v>19</v>
      </c>
      <c r="V6" s="9" t="s">
        <v>20</v>
      </c>
      <c r="W6" s="9" t="s">
        <v>21</v>
      </c>
      <c r="X6" s="11" t="s">
        <v>91</v>
      </c>
      <c r="Y6" s="11" t="s">
        <v>22</v>
      </c>
      <c r="Z6" s="10" t="s">
        <v>92</v>
      </c>
      <c r="AA6" s="10" t="s">
        <v>69</v>
      </c>
      <c r="AB6" s="10" t="s">
        <v>93</v>
      </c>
      <c r="AC6" s="10" t="s">
        <v>94</v>
      </c>
      <c r="AD6" s="12" t="s">
        <v>84</v>
      </c>
      <c r="AE6" s="10" t="s">
        <v>23</v>
      </c>
      <c r="AF6" s="10" t="s">
        <v>76</v>
      </c>
      <c r="AG6" s="10" t="s">
        <v>24</v>
      </c>
      <c r="AH6" s="10" t="s">
        <v>25</v>
      </c>
      <c r="AI6" s="10" t="s">
        <v>26</v>
      </c>
      <c r="AJ6" s="10" t="s">
        <v>27</v>
      </c>
      <c r="AK6" s="10" t="s">
        <v>44</v>
      </c>
      <c r="AL6" s="9" t="s">
        <v>45</v>
      </c>
    </row>
    <row r="7" spans="1:38" s="13" customFormat="1" x14ac:dyDescent="0.2">
      <c r="A7" s="6">
        <v>2003</v>
      </c>
      <c r="B7" s="21" t="s">
        <v>28</v>
      </c>
      <c r="C7" s="15">
        <f>SUM(C9:C20)</f>
        <v>1808941625</v>
      </c>
      <c r="D7" s="15">
        <f t="shared" ref="D7:AL7" si="0">SUM(D9:D20)</f>
        <v>229182035</v>
      </c>
      <c r="E7" s="15">
        <f t="shared" si="0"/>
        <v>28747</v>
      </c>
      <c r="F7" s="15">
        <f t="shared" si="0"/>
        <v>52957551</v>
      </c>
      <c r="G7" s="22" t="s">
        <v>29</v>
      </c>
      <c r="H7" s="15">
        <f t="shared" si="0"/>
        <v>303139902</v>
      </c>
      <c r="I7" s="15" t="s">
        <v>29</v>
      </c>
      <c r="J7" s="15" t="s">
        <v>29</v>
      </c>
      <c r="K7" s="15">
        <f t="shared" si="0"/>
        <v>4354683</v>
      </c>
      <c r="L7" s="15">
        <f t="shared" si="0"/>
        <v>127018081</v>
      </c>
      <c r="M7" s="15">
        <f t="shared" si="0"/>
        <v>296765026</v>
      </c>
      <c r="N7" s="22" t="s">
        <v>29</v>
      </c>
      <c r="O7" s="15">
        <f t="shared" si="0"/>
        <v>149350914</v>
      </c>
      <c r="P7" s="15">
        <f t="shared" si="0"/>
        <v>9279814</v>
      </c>
      <c r="Q7" s="15" t="s">
        <v>29</v>
      </c>
      <c r="R7" s="15">
        <f t="shared" si="0"/>
        <v>21780239</v>
      </c>
      <c r="S7" s="15" t="s">
        <v>29</v>
      </c>
      <c r="T7" s="15" t="s">
        <v>29</v>
      </c>
      <c r="U7" s="15" t="s">
        <v>29</v>
      </c>
      <c r="V7" s="15" t="s">
        <v>29</v>
      </c>
      <c r="W7" s="15" t="s">
        <v>29</v>
      </c>
      <c r="X7" s="15" t="s">
        <v>29</v>
      </c>
      <c r="Y7" s="15" t="s">
        <v>29</v>
      </c>
      <c r="Z7" s="15">
        <f t="shared" si="0"/>
        <v>19696927</v>
      </c>
      <c r="AA7" s="15">
        <f t="shared" si="0"/>
        <v>445982696</v>
      </c>
      <c r="AB7" s="15">
        <f t="shared" si="0"/>
        <v>33524881</v>
      </c>
      <c r="AC7" s="22" t="s">
        <v>29</v>
      </c>
      <c r="AD7" s="22" t="s">
        <v>29</v>
      </c>
      <c r="AE7" s="22" t="s">
        <v>29</v>
      </c>
      <c r="AF7" s="22" t="s">
        <v>29</v>
      </c>
      <c r="AG7" s="15">
        <f t="shared" si="0"/>
        <v>545381</v>
      </c>
      <c r="AH7" s="15">
        <f t="shared" si="0"/>
        <v>4067935</v>
      </c>
      <c r="AI7" s="15">
        <f t="shared" si="0"/>
        <v>80849790</v>
      </c>
      <c r="AJ7" s="15">
        <f t="shared" si="0"/>
        <v>29972498</v>
      </c>
      <c r="AK7" s="15" t="s">
        <v>29</v>
      </c>
      <c r="AL7" s="15">
        <f t="shared" si="0"/>
        <v>444525</v>
      </c>
    </row>
    <row r="8" spans="1:38" x14ac:dyDescent="0.2">
      <c r="A8" s="5"/>
      <c r="B8" s="23"/>
      <c r="C8" s="15"/>
      <c r="D8" s="24"/>
      <c r="E8" s="24"/>
      <c r="F8" s="24"/>
      <c r="G8" s="25"/>
      <c r="H8" s="24"/>
      <c r="I8" s="24"/>
      <c r="J8" s="24"/>
      <c r="K8" s="24"/>
      <c r="L8" s="24"/>
      <c r="M8" s="24"/>
      <c r="N8" s="25"/>
      <c r="O8" s="24"/>
      <c r="P8" s="24"/>
      <c r="Q8" s="24"/>
      <c r="R8" s="24"/>
      <c r="S8" s="24"/>
      <c r="T8" s="24"/>
      <c r="U8" s="24"/>
      <c r="V8" s="24"/>
      <c r="W8" s="24"/>
      <c r="X8" s="24"/>
      <c r="Y8" s="24"/>
      <c r="Z8" s="24"/>
      <c r="AA8" s="24"/>
      <c r="AB8" s="24"/>
      <c r="AC8" s="25"/>
      <c r="AD8" s="25"/>
      <c r="AE8" s="25"/>
      <c r="AF8" s="25"/>
      <c r="AG8" s="24"/>
      <c r="AH8" s="24"/>
      <c r="AI8" s="24"/>
      <c r="AJ8" s="24"/>
      <c r="AK8" s="24"/>
      <c r="AL8" s="24"/>
    </row>
    <row r="9" spans="1:38" x14ac:dyDescent="0.2">
      <c r="A9" s="5"/>
      <c r="B9" s="23" t="s">
        <v>30</v>
      </c>
      <c r="C9" s="15">
        <f>SUM(D9:AL9)</f>
        <v>179008025</v>
      </c>
      <c r="D9" s="24">
        <v>22413593</v>
      </c>
      <c r="E9" s="24">
        <v>1923</v>
      </c>
      <c r="F9" s="24">
        <v>4497543</v>
      </c>
      <c r="G9" s="25" t="s">
        <v>29</v>
      </c>
      <c r="H9" s="24">
        <v>26079558</v>
      </c>
      <c r="I9" s="24" t="s">
        <v>29</v>
      </c>
      <c r="J9" s="24" t="s">
        <v>29</v>
      </c>
      <c r="K9" s="24">
        <v>377879</v>
      </c>
      <c r="L9" s="24">
        <v>10893679</v>
      </c>
      <c r="M9" s="24">
        <v>25167082</v>
      </c>
      <c r="N9" s="25" t="s">
        <v>29</v>
      </c>
      <c r="O9" s="24">
        <v>19237437</v>
      </c>
      <c r="P9" s="24">
        <v>4974067</v>
      </c>
      <c r="Q9" s="24" t="s">
        <v>29</v>
      </c>
      <c r="R9" s="24">
        <v>1546432</v>
      </c>
      <c r="S9" s="24" t="s">
        <v>29</v>
      </c>
      <c r="T9" s="24" t="s">
        <v>29</v>
      </c>
      <c r="U9" s="24" t="s">
        <v>29</v>
      </c>
      <c r="V9" s="24" t="s">
        <v>29</v>
      </c>
      <c r="W9" s="24" t="s">
        <v>29</v>
      </c>
      <c r="X9" s="24" t="s">
        <v>29</v>
      </c>
      <c r="Y9" s="24" t="s">
        <v>29</v>
      </c>
      <c r="Z9" s="24">
        <v>1719373</v>
      </c>
      <c r="AA9" s="24">
        <v>50006009</v>
      </c>
      <c r="AB9" s="24">
        <v>4655532</v>
      </c>
      <c r="AC9" s="25" t="s">
        <v>29</v>
      </c>
      <c r="AD9" s="25" t="s">
        <v>29</v>
      </c>
      <c r="AE9" s="25" t="s">
        <v>29</v>
      </c>
      <c r="AF9" s="25" t="s">
        <v>29</v>
      </c>
      <c r="AG9" s="24">
        <v>132689</v>
      </c>
      <c r="AH9" s="24" t="s">
        <v>29</v>
      </c>
      <c r="AI9" s="24" t="s">
        <v>29</v>
      </c>
      <c r="AJ9" s="24">
        <v>7233710</v>
      </c>
      <c r="AK9" s="24" t="s">
        <v>29</v>
      </c>
      <c r="AL9" s="24">
        <v>71519</v>
      </c>
    </row>
    <row r="10" spans="1:38" x14ac:dyDescent="0.2">
      <c r="A10" s="5"/>
      <c r="B10" s="23" t="s">
        <v>31</v>
      </c>
      <c r="C10" s="15">
        <f t="shared" ref="C10:C20" si="1">SUM(D10:AL10)</f>
        <v>144872031</v>
      </c>
      <c r="D10" s="24">
        <v>18717465</v>
      </c>
      <c r="E10" s="24" t="s">
        <v>29</v>
      </c>
      <c r="F10" s="24">
        <v>4058137</v>
      </c>
      <c r="G10" s="25" t="s">
        <v>29</v>
      </c>
      <c r="H10" s="24">
        <v>22468072</v>
      </c>
      <c r="I10" s="24" t="s">
        <v>29</v>
      </c>
      <c r="J10" s="24" t="s">
        <v>29</v>
      </c>
      <c r="K10" s="24">
        <v>258796</v>
      </c>
      <c r="L10" s="24">
        <v>10331036</v>
      </c>
      <c r="M10" s="24">
        <v>21637931</v>
      </c>
      <c r="N10" s="25" t="s">
        <v>29</v>
      </c>
      <c r="O10" s="24">
        <v>16776887</v>
      </c>
      <c r="P10" s="24">
        <v>39562</v>
      </c>
      <c r="Q10" s="24" t="s">
        <v>29</v>
      </c>
      <c r="R10" s="24">
        <v>1461618</v>
      </c>
      <c r="S10" s="24" t="s">
        <v>29</v>
      </c>
      <c r="T10" s="24" t="s">
        <v>29</v>
      </c>
      <c r="U10" s="24" t="s">
        <v>29</v>
      </c>
      <c r="V10" s="24" t="s">
        <v>29</v>
      </c>
      <c r="W10" s="24" t="s">
        <v>29</v>
      </c>
      <c r="X10" s="24" t="s">
        <v>29</v>
      </c>
      <c r="Y10" s="24" t="s">
        <v>29</v>
      </c>
      <c r="Z10" s="24">
        <v>2181815</v>
      </c>
      <c r="AA10" s="24">
        <v>36302163</v>
      </c>
      <c r="AB10" s="24">
        <v>3126189</v>
      </c>
      <c r="AC10" s="25" t="s">
        <v>29</v>
      </c>
      <c r="AD10" s="25" t="s">
        <v>29</v>
      </c>
      <c r="AE10" s="25" t="s">
        <v>29</v>
      </c>
      <c r="AF10" s="25" t="s">
        <v>29</v>
      </c>
      <c r="AG10" s="24" t="s">
        <v>29</v>
      </c>
      <c r="AH10" s="24" t="s">
        <v>29</v>
      </c>
      <c r="AI10" s="24">
        <v>7484400</v>
      </c>
      <c r="AJ10" s="24" t="s">
        <v>29</v>
      </c>
      <c r="AK10" s="24" t="s">
        <v>29</v>
      </c>
      <c r="AL10" s="24">
        <v>27960</v>
      </c>
    </row>
    <row r="11" spans="1:38" x14ac:dyDescent="0.2">
      <c r="A11" s="5"/>
      <c r="B11" s="23" t="s">
        <v>32</v>
      </c>
      <c r="C11" s="15">
        <f t="shared" si="1"/>
        <v>190974335</v>
      </c>
      <c r="D11" s="24">
        <v>21619596</v>
      </c>
      <c r="E11" s="24" t="s">
        <v>29</v>
      </c>
      <c r="F11" s="24">
        <v>4366163</v>
      </c>
      <c r="G11" s="25" t="s">
        <v>29</v>
      </c>
      <c r="H11" s="24">
        <v>24986989</v>
      </c>
      <c r="I11" s="24" t="s">
        <v>29</v>
      </c>
      <c r="J11" s="24" t="s">
        <v>29</v>
      </c>
      <c r="K11" s="24">
        <v>376573</v>
      </c>
      <c r="L11" s="24">
        <v>12038249</v>
      </c>
      <c r="M11" s="24">
        <v>25229008</v>
      </c>
      <c r="N11" s="25" t="s">
        <v>29</v>
      </c>
      <c r="O11" s="24">
        <v>19514870</v>
      </c>
      <c r="P11" s="24">
        <v>1979170</v>
      </c>
      <c r="Q11" s="24" t="s">
        <v>29</v>
      </c>
      <c r="R11" s="24">
        <v>1922248</v>
      </c>
      <c r="S11" s="24" t="s">
        <v>29</v>
      </c>
      <c r="T11" s="24" t="s">
        <v>29</v>
      </c>
      <c r="U11" s="24" t="s">
        <v>29</v>
      </c>
      <c r="V11" s="24" t="s">
        <v>29</v>
      </c>
      <c r="W11" s="24" t="s">
        <v>29</v>
      </c>
      <c r="X11" s="24" t="s">
        <v>29</v>
      </c>
      <c r="Y11" s="24" t="s">
        <v>29</v>
      </c>
      <c r="Z11" s="24">
        <v>2164581</v>
      </c>
      <c r="AA11" s="24">
        <v>44081235</v>
      </c>
      <c r="AB11" s="24">
        <v>5175460</v>
      </c>
      <c r="AC11" s="25" t="s">
        <v>29</v>
      </c>
      <c r="AD11" s="25" t="s">
        <v>29</v>
      </c>
      <c r="AE11" s="25" t="s">
        <v>29</v>
      </c>
      <c r="AF11" s="25" t="s">
        <v>29</v>
      </c>
      <c r="AG11" s="24">
        <v>5965</v>
      </c>
      <c r="AH11" s="24">
        <v>813498</v>
      </c>
      <c r="AI11" s="24">
        <v>26644758</v>
      </c>
      <c r="AJ11" s="24" t="s">
        <v>29</v>
      </c>
      <c r="AK11" s="24" t="s">
        <v>29</v>
      </c>
      <c r="AL11" s="24">
        <v>55972</v>
      </c>
    </row>
    <row r="12" spans="1:38" x14ac:dyDescent="0.2">
      <c r="A12" s="5"/>
      <c r="B12" s="23" t="s">
        <v>33</v>
      </c>
      <c r="C12" s="15">
        <f t="shared" si="1"/>
        <v>142152112</v>
      </c>
      <c r="D12" s="24">
        <v>20417778</v>
      </c>
      <c r="E12" s="24">
        <v>11959</v>
      </c>
      <c r="F12" s="24">
        <v>4570751</v>
      </c>
      <c r="G12" s="25" t="s">
        <v>29</v>
      </c>
      <c r="H12" s="24">
        <v>25073285</v>
      </c>
      <c r="I12" s="24" t="s">
        <v>29</v>
      </c>
      <c r="J12" s="24" t="s">
        <v>29</v>
      </c>
      <c r="K12" s="24">
        <v>308330</v>
      </c>
      <c r="L12" s="24">
        <v>10987652</v>
      </c>
      <c r="M12" s="24">
        <v>22552756</v>
      </c>
      <c r="N12" s="25" t="s">
        <v>29</v>
      </c>
      <c r="O12" s="24">
        <v>15229383</v>
      </c>
      <c r="P12" s="24" t="s">
        <v>29</v>
      </c>
      <c r="Q12" s="24" t="s">
        <v>29</v>
      </c>
      <c r="R12" s="24">
        <v>1692584</v>
      </c>
      <c r="S12" s="24" t="s">
        <v>29</v>
      </c>
      <c r="T12" s="24" t="s">
        <v>29</v>
      </c>
      <c r="U12" s="24" t="s">
        <v>29</v>
      </c>
      <c r="V12" s="24" t="s">
        <v>29</v>
      </c>
      <c r="W12" s="24" t="s">
        <v>29</v>
      </c>
      <c r="X12" s="24" t="s">
        <v>29</v>
      </c>
      <c r="Y12" s="24" t="s">
        <v>29</v>
      </c>
      <c r="Z12" s="24">
        <v>1668544</v>
      </c>
      <c r="AA12" s="24">
        <v>37330923</v>
      </c>
      <c r="AB12" s="24">
        <v>896842</v>
      </c>
      <c r="AC12" s="25" t="s">
        <v>29</v>
      </c>
      <c r="AD12" s="25" t="s">
        <v>29</v>
      </c>
      <c r="AE12" s="25" t="s">
        <v>29</v>
      </c>
      <c r="AF12" s="25" t="s">
        <v>29</v>
      </c>
      <c r="AG12" s="24">
        <v>130924</v>
      </c>
      <c r="AH12" s="24">
        <v>843303</v>
      </c>
      <c r="AI12" s="24" t="s">
        <v>29</v>
      </c>
      <c r="AJ12" s="24">
        <v>389950</v>
      </c>
      <c r="AK12" s="24" t="s">
        <v>29</v>
      </c>
      <c r="AL12" s="24">
        <v>47148</v>
      </c>
    </row>
    <row r="13" spans="1:38" x14ac:dyDescent="0.2">
      <c r="A13" s="5"/>
      <c r="B13" s="23" t="s">
        <v>34</v>
      </c>
      <c r="C13" s="15">
        <f t="shared" si="1"/>
        <v>171043085</v>
      </c>
      <c r="D13" s="24">
        <v>19947578</v>
      </c>
      <c r="E13" s="24">
        <v>8905</v>
      </c>
      <c r="F13" s="24">
        <v>5164988</v>
      </c>
      <c r="G13" s="25" t="s">
        <v>29</v>
      </c>
      <c r="H13" s="24">
        <v>27320730</v>
      </c>
      <c r="I13" s="24" t="s">
        <v>29</v>
      </c>
      <c r="J13" s="24" t="s">
        <v>29</v>
      </c>
      <c r="K13" s="24">
        <v>371290</v>
      </c>
      <c r="L13" s="24">
        <v>8483864</v>
      </c>
      <c r="M13" s="24">
        <v>25626396</v>
      </c>
      <c r="N13" s="25" t="s">
        <v>29</v>
      </c>
      <c r="O13" s="24">
        <v>17374847</v>
      </c>
      <c r="P13" s="24" t="s">
        <v>29</v>
      </c>
      <c r="Q13" s="24" t="s">
        <v>29</v>
      </c>
      <c r="R13" s="24">
        <v>1700423</v>
      </c>
      <c r="S13" s="24" t="s">
        <v>29</v>
      </c>
      <c r="T13" s="24" t="s">
        <v>29</v>
      </c>
      <c r="U13" s="24" t="s">
        <v>29</v>
      </c>
      <c r="V13" s="24" t="s">
        <v>29</v>
      </c>
      <c r="W13" s="24" t="s">
        <v>29</v>
      </c>
      <c r="X13" s="24" t="s">
        <v>29</v>
      </c>
      <c r="Y13" s="24" t="s">
        <v>29</v>
      </c>
      <c r="Z13" s="24">
        <v>1443906</v>
      </c>
      <c r="AA13" s="24">
        <v>38079297</v>
      </c>
      <c r="AB13" s="24">
        <v>6371130</v>
      </c>
      <c r="AC13" s="25" t="s">
        <v>29</v>
      </c>
      <c r="AD13" s="25" t="s">
        <v>29</v>
      </c>
      <c r="AE13" s="25" t="s">
        <v>29</v>
      </c>
      <c r="AF13" s="25" t="s">
        <v>29</v>
      </c>
      <c r="AG13" s="24">
        <v>5942</v>
      </c>
      <c r="AH13" s="24">
        <v>959583</v>
      </c>
      <c r="AI13" s="24">
        <v>18163782</v>
      </c>
      <c r="AJ13" s="24" t="s">
        <v>29</v>
      </c>
      <c r="AK13" s="24" t="s">
        <v>29</v>
      </c>
      <c r="AL13" s="24">
        <v>20424</v>
      </c>
    </row>
    <row r="14" spans="1:38" x14ac:dyDescent="0.2">
      <c r="A14" s="5"/>
      <c r="B14" s="23" t="s">
        <v>35</v>
      </c>
      <c r="C14" s="15">
        <f t="shared" si="1"/>
        <v>137415971</v>
      </c>
      <c r="D14" s="24">
        <v>17775163</v>
      </c>
      <c r="E14" s="24" t="s">
        <v>29</v>
      </c>
      <c r="F14" s="24">
        <v>4189280</v>
      </c>
      <c r="G14" s="25" t="s">
        <v>29</v>
      </c>
      <c r="H14" s="24">
        <v>24073148</v>
      </c>
      <c r="I14" s="24" t="s">
        <v>29</v>
      </c>
      <c r="J14" s="24" t="s">
        <v>29</v>
      </c>
      <c r="K14" s="24">
        <v>263435</v>
      </c>
      <c r="L14" s="24">
        <v>8922751</v>
      </c>
      <c r="M14" s="24">
        <v>22886239</v>
      </c>
      <c r="N14" s="25" t="s">
        <v>29</v>
      </c>
      <c r="O14" s="24">
        <v>10261009</v>
      </c>
      <c r="P14" s="24" t="s">
        <v>29</v>
      </c>
      <c r="Q14" s="24" t="s">
        <v>29</v>
      </c>
      <c r="R14" s="24">
        <v>1559701</v>
      </c>
      <c r="S14" s="24" t="s">
        <v>29</v>
      </c>
      <c r="T14" s="24" t="s">
        <v>29</v>
      </c>
      <c r="U14" s="24" t="s">
        <v>29</v>
      </c>
      <c r="V14" s="24" t="s">
        <v>29</v>
      </c>
      <c r="W14" s="24" t="s">
        <v>29</v>
      </c>
      <c r="X14" s="24" t="s">
        <v>29</v>
      </c>
      <c r="Y14" s="24" t="s">
        <v>29</v>
      </c>
      <c r="Z14" s="24">
        <v>1173165</v>
      </c>
      <c r="AA14" s="24">
        <v>42711950</v>
      </c>
      <c r="AB14" s="24">
        <v>630672</v>
      </c>
      <c r="AC14" s="25" t="s">
        <v>29</v>
      </c>
      <c r="AD14" s="25" t="s">
        <v>29</v>
      </c>
      <c r="AE14" s="25" t="s">
        <v>29</v>
      </c>
      <c r="AF14" s="25" t="s">
        <v>29</v>
      </c>
      <c r="AG14" s="24" t="s">
        <v>29</v>
      </c>
      <c r="AH14" s="24" t="s">
        <v>29</v>
      </c>
      <c r="AI14" s="24" t="s">
        <v>29</v>
      </c>
      <c r="AJ14" s="24">
        <v>2891967</v>
      </c>
      <c r="AK14" s="24" t="s">
        <v>29</v>
      </c>
      <c r="AL14" s="24">
        <v>77491</v>
      </c>
    </row>
    <row r="15" spans="1:38" x14ac:dyDescent="0.2">
      <c r="A15" s="5"/>
      <c r="B15" s="23" t="s">
        <v>36</v>
      </c>
      <c r="C15" s="15">
        <f t="shared" si="1"/>
        <v>156829921</v>
      </c>
      <c r="D15" s="24">
        <v>24788413</v>
      </c>
      <c r="E15" s="24">
        <v>5960</v>
      </c>
      <c r="F15" s="24">
        <v>4386389</v>
      </c>
      <c r="G15" s="25" t="s">
        <v>29</v>
      </c>
      <c r="H15" s="24">
        <v>25972552</v>
      </c>
      <c r="I15" s="24" t="s">
        <v>29</v>
      </c>
      <c r="J15" s="24" t="s">
        <v>29</v>
      </c>
      <c r="K15" s="24">
        <v>380451</v>
      </c>
      <c r="L15" s="24">
        <v>11989545</v>
      </c>
      <c r="M15" s="24">
        <v>27227482</v>
      </c>
      <c r="N15" s="25" t="s">
        <v>29</v>
      </c>
      <c r="O15" s="24">
        <v>7656059</v>
      </c>
      <c r="P15" s="24" t="s">
        <v>29</v>
      </c>
      <c r="Q15" s="24" t="s">
        <v>29</v>
      </c>
      <c r="R15" s="24">
        <v>1607557</v>
      </c>
      <c r="S15" s="24" t="s">
        <v>29</v>
      </c>
      <c r="T15" s="24" t="s">
        <v>29</v>
      </c>
      <c r="U15" s="24" t="s">
        <v>29</v>
      </c>
      <c r="V15" s="24" t="s">
        <v>29</v>
      </c>
      <c r="W15" s="24" t="s">
        <v>29</v>
      </c>
      <c r="X15" s="24" t="s">
        <v>29</v>
      </c>
      <c r="Y15" s="24" t="s">
        <v>29</v>
      </c>
      <c r="Z15" s="24">
        <v>1628856</v>
      </c>
      <c r="AA15" s="24">
        <v>33904927</v>
      </c>
      <c r="AB15" s="24">
        <v>3789392</v>
      </c>
      <c r="AC15" s="25" t="s">
        <v>29</v>
      </c>
      <c r="AD15" s="25" t="s">
        <v>29</v>
      </c>
      <c r="AE15" s="25" t="s">
        <v>29</v>
      </c>
      <c r="AF15" s="25" t="s">
        <v>29</v>
      </c>
      <c r="AG15" s="24">
        <v>138269</v>
      </c>
      <c r="AH15" s="24">
        <v>1451551</v>
      </c>
      <c r="AI15" s="24">
        <v>9228072</v>
      </c>
      <c r="AJ15" s="24">
        <v>2674446</v>
      </c>
      <c r="AK15" s="24" t="s">
        <v>29</v>
      </c>
      <c r="AL15" s="24" t="s">
        <v>29</v>
      </c>
    </row>
    <row r="16" spans="1:38" x14ac:dyDescent="0.2">
      <c r="A16" s="5"/>
      <c r="B16" s="23" t="s">
        <v>37</v>
      </c>
      <c r="C16" s="15">
        <f t="shared" si="1"/>
        <v>147144683</v>
      </c>
      <c r="D16" s="24">
        <v>19608002</v>
      </c>
      <c r="E16" s="24" t="s">
        <v>29</v>
      </c>
      <c r="F16" s="24">
        <v>4344727</v>
      </c>
      <c r="G16" s="25" t="s">
        <v>29</v>
      </c>
      <c r="H16" s="24">
        <v>25573227</v>
      </c>
      <c r="I16" s="24" t="s">
        <v>29</v>
      </c>
      <c r="J16" s="24" t="s">
        <v>29</v>
      </c>
      <c r="K16" s="24">
        <v>363651</v>
      </c>
      <c r="L16" s="24">
        <v>12695795</v>
      </c>
      <c r="M16" s="24">
        <v>25563476</v>
      </c>
      <c r="N16" s="25" t="s">
        <v>29</v>
      </c>
      <c r="O16" s="24">
        <v>8754949</v>
      </c>
      <c r="P16" s="24" t="s">
        <v>29</v>
      </c>
      <c r="Q16" s="24" t="s">
        <v>29</v>
      </c>
      <c r="R16" s="24">
        <v>1694576</v>
      </c>
      <c r="S16" s="24" t="s">
        <v>29</v>
      </c>
      <c r="T16" s="24" t="s">
        <v>29</v>
      </c>
      <c r="U16" s="24" t="s">
        <v>29</v>
      </c>
      <c r="V16" s="24" t="s">
        <v>29</v>
      </c>
      <c r="W16" s="24" t="s">
        <v>29</v>
      </c>
      <c r="X16" s="24" t="s">
        <v>29</v>
      </c>
      <c r="Y16" s="24" t="s">
        <v>29</v>
      </c>
      <c r="Z16" s="24">
        <v>1389808</v>
      </c>
      <c r="AA16" s="24">
        <v>39269231</v>
      </c>
      <c r="AB16" s="24">
        <v>2314636</v>
      </c>
      <c r="AC16" s="25" t="s">
        <v>29</v>
      </c>
      <c r="AD16" s="25" t="s">
        <v>29</v>
      </c>
      <c r="AE16" s="25" t="s">
        <v>29</v>
      </c>
      <c r="AF16" s="25" t="s">
        <v>29</v>
      </c>
      <c r="AG16" s="24">
        <v>5882</v>
      </c>
      <c r="AH16" s="24" t="s">
        <v>29</v>
      </c>
      <c r="AI16" s="24" t="s">
        <v>29</v>
      </c>
      <c r="AJ16" s="24">
        <v>5566723</v>
      </c>
      <c r="AK16" s="24" t="s">
        <v>29</v>
      </c>
      <c r="AL16" s="24" t="s">
        <v>29</v>
      </c>
    </row>
    <row r="17" spans="1:38" x14ac:dyDescent="0.2">
      <c r="A17" s="5"/>
      <c r="B17" s="23" t="s">
        <v>38</v>
      </c>
      <c r="C17" s="15">
        <f t="shared" si="1"/>
        <v>146343702</v>
      </c>
      <c r="D17" s="24">
        <v>19820316</v>
      </c>
      <c r="E17" s="24" t="s">
        <v>29</v>
      </c>
      <c r="F17" s="24">
        <v>4195178</v>
      </c>
      <c r="G17" s="25" t="s">
        <v>29</v>
      </c>
      <c r="H17" s="24">
        <v>24542749</v>
      </c>
      <c r="I17" s="24" t="s">
        <v>29</v>
      </c>
      <c r="J17" s="24" t="s">
        <v>29</v>
      </c>
      <c r="K17" s="24">
        <v>328421</v>
      </c>
      <c r="L17" s="24">
        <v>9822949</v>
      </c>
      <c r="M17" s="24">
        <v>23060272</v>
      </c>
      <c r="N17" s="25" t="s">
        <v>29</v>
      </c>
      <c r="O17" s="24">
        <v>7797565</v>
      </c>
      <c r="P17" s="24" t="s">
        <v>29</v>
      </c>
      <c r="Q17" s="24" t="s">
        <v>29</v>
      </c>
      <c r="R17" s="24">
        <v>1731388</v>
      </c>
      <c r="S17" s="24" t="s">
        <v>29</v>
      </c>
      <c r="T17" s="24" t="s">
        <v>29</v>
      </c>
      <c r="U17" s="24" t="s">
        <v>29</v>
      </c>
      <c r="V17" s="24" t="s">
        <v>29</v>
      </c>
      <c r="W17" s="24" t="s">
        <v>29</v>
      </c>
      <c r="X17" s="24" t="s">
        <v>29</v>
      </c>
      <c r="Y17" s="24" t="s">
        <v>29</v>
      </c>
      <c r="Z17" s="24">
        <v>1557805</v>
      </c>
      <c r="AA17" s="24">
        <v>37123945</v>
      </c>
      <c r="AB17" s="24">
        <v>2758416</v>
      </c>
      <c r="AC17" s="25" t="s">
        <v>29</v>
      </c>
      <c r="AD17" s="25" t="s">
        <v>29</v>
      </c>
      <c r="AE17" s="25" t="s">
        <v>29</v>
      </c>
      <c r="AF17" s="25" t="s">
        <v>29</v>
      </c>
      <c r="AG17" s="24" t="s">
        <v>29</v>
      </c>
      <c r="AH17" s="24" t="s">
        <v>29</v>
      </c>
      <c r="AI17" s="24">
        <v>10079706</v>
      </c>
      <c r="AJ17" s="24">
        <v>3477894</v>
      </c>
      <c r="AK17" s="24" t="s">
        <v>29</v>
      </c>
      <c r="AL17" s="24">
        <v>47098</v>
      </c>
    </row>
    <row r="18" spans="1:38" x14ac:dyDescent="0.2">
      <c r="A18" s="5"/>
      <c r="B18" s="23" t="s">
        <v>39</v>
      </c>
      <c r="C18" s="15">
        <f>SUM(D18:AL18)</f>
        <v>110705875</v>
      </c>
      <c r="D18" s="24"/>
      <c r="E18" s="24" t="s">
        <v>29</v>
      </c>
      <c r="F18" s="24">
        <v>4663869</v>
      </c>
      <c r="G18" s="25" t="s">
        <v>29</v>
      </c>
      <c r="H18" s="24">
        <v>25830192</v>
      </c>
      <c r="I18" s="24" t="s">
        <v>29</v>
      </c>
      <c r="J18" s="24" t="s">
        <v>29</v>
      </c>
      <c r="K18" s="24">
        <v>420933</v>
      </c>
      <c r="L18" s="24">
        <v>9013949</v>
      </c>
      <c r="M18" s="24">
        <v>26946225</v>
      </c>
      <c r="N18" s="25" t="s">
        <v>29</v>
      </c>
      <c r="O18" s="24">
        <v>6555577</v>
      </c>
      <c r="P18" s="24">
        <v>2178593</v>
      </c>
      <c r="Q18" s="24" t="s">
        <v>29</v>
      </c>
      <c r="R18" s="24">
        <v>2280790</v>
      </c>
      <c r="S18" s="24" t="s">
        <v>29</v>
      </c>
      <c r="T18" s="24" t="s">
        <v>29</v>
      </c>
      <c r="U18" s="24" t="s">
        <v>29</v>
      </c>
      <c r="V18" s="24" t="s">
        <v>29</v>
      </c>
      <c r="W18" s="24" t="s">
        <v>29</v>
      </c>
      <c r="X18" s="24" t="s">
        <v>29</v>
      </c>
      <c r="Y18" s="24" t="s">
        <v>29</v>
      </c>
      <c r="Z18" s="24">
        <v>1955883</v>
      </c>
      <c r="AA18" s="24">
        <v>28178944</v>
      </c>
      <c r="AB18" s="24" t="s">
        <v>29</v>
      </c>
      <c r="AC18" s="25" t="s">
        <v>29</v>
      </c>
      <c r="AD18" s="25" t="s">
        <v>29</v>
      </c>
      <c r="AE18" s="25" t="s">
        <v>29</v>
      </c>
      <c r="AF18" s="25" t="s">
        <v>29</v>
      </c>
      <c r="AG18" s="24" t="s">
        <v>29</v>
      </c>
      <c r="AH18" s="24" t="s">
        <v>29</v>
      </c>
      <c r="AI18" s="24" t="s">
        <v>29</v>
      </c>
      <c r="AJ18" s="24">
        <v>2660090</v>
      </c>
      <c r="AK18" s="24" t="s">
        <v>29</v>
      </c>
      <c r="AL18" s="24">
        <v>20830</v>
      </c>
    </row>
    <row r="19" spans="1:38" x14ac:dyDescent="0.2">
      <c r="A19" s="5"/>
      <c r="B19" s="23" t="s">
        <v>40</v>
      </c>
      <c r="C19" s="15">
        <f t="shared" si="1"/>
        <v>134555696</v>
      </c>
      <c r="D19" s="24">
        <v>19274462</v>
      </c>
      <c r="E19" s="24" t="s">
        <v>29</v>
      </c>
      <c r="F19" s="24">
        <v>3881755</v>
      </c>
      <c r="G19" s="25" t="s">
        <v>29</v>
      </c>
      <c r="H19" s="24">
        <v>23455216</v>
      </c>
      <c r="I19" s="24" t="s">
        <v>29</v>
      </c>
      <c r="J19" s="24" t="s">
        <v>29</v>
      </c>
      <c r="K19" s="24">
        <v>443342</v>
      </c>
      <c r="L19" s="24">
        <v>9576751</v>
      </c>
      <c r="M19" s="24">
        <v>26052254</v>
      </c>
      <c r="N19" s="25" t="s">
        <v>29</v>
      </c>
      <c r="O19" s="24">
        <v>7512579</v>
      </c>
      <c r="P19" s="24">
        <v>108422</v>
      </c>
      <c r="Q19" s="24" t="s">
        <v>29</v>
      </c>
      <c r="R19" s="24">
        <v>2519901</v>
      </c>
      <c r="S19" s="24" t="s">
        <v>29</v>
      </c>
      <c r="T19" s="24" t="s">
        <v>29</v>
      </c>
      <c r="U19" s="24" t="s">
        <v>29</v>
      </c>
      <c r="V19" s="24" t="s">
        <v>29</v>
      </c>
      <c r="W19" s="24" t="s">
        <v>29</v>
      </c>
      <c r="X19" s="24" t="s">
        <v>29</v>
      </c>
      <c r="Y19" s="24" t="s">
        <v>29</v>
      </c>
      <c r="Z19" s="24">
        <v>1297167</v>
      </c>
      <c r="AA19" s="24">
        <v>28199882</v>
      </c>
      <c r="AB19" s="24" t="s">
        <v>29</v>
      </c>
      <c r="AC19" s="25" t="s">
        <v>29</v>
      </c>
      <c r="AD19" s="25" t="s">
        <v>29</v>
      </c>
      <c r="AE19" s="25" t="s">
        <v>29</v>
      </c>
      <c r="AF19" s="25" t="s">
        <v>29</v>
      </c>
      <c r="AG19" s="24">
        <v>125710</v>
      </c>
      <c r="AH19" s="24" t="s">
        <v>29</v>
      </c>
      <c r="AI19" s="24">
        <v>9249072</v>
      </c>
      <c r="AJ19" s="24">
        <v>2831178</v>
      </c>
      <c r="AK19" s="24" t="s">
        <v>29</v>
      </c>
      <c r="AL19" s="24">
        <v>28005</v>
      </c>
    </row>
    <row r="20" spans="1:38" x14ac:dyDescent="0.2">
      <c r="A20" s="5"/>
      <c r="B20" s="23" t="s">
        <v>41</v>
      </c>
      <c r="C20" s="15">
        <f t="shared" si="1"/>
        <v>147896189</v>
      </c>
      <c r="D20" s="24">
        <v>24799669</v>
      </c>
      <c r="E20" s="24" t="s">
        <v>29</v>
      </c>
      <c r="F20" s="24">
        <v>4638771</v>
      </c>
      <c r="G20" s="25" t="s">
        <v>29</v>
      </c>
      <c r="H20" s="24">
        <v>27764184</v>
      </c>
      <c r="I20" s="24" t="s">
        <v>29</v>
      </c>
      <c r="J20" s="24" t="s">
        <v>29</v>
      </c>
      <c r="K20" s="24">
        <v>461582</v>
      </c>
      <c r="L20" s="24">
        <v>12261861</v>
      </c>
      <c r="M20" s="24">
        <v>24815905</v>
      </c>
      <c r="N20" s="25" t="s">
        <v>29</v>
      </c>
      <c r="O20" s="24">
        <v>12679752</v>
      </c>
      <c r="P20" s="24" t="s">
        <v>29</v>
      </c>
      <c r="Q20" s="24" t="s">
        <v>29</v>
      </c>
      <c r="R20" s="24">
        <v>2063021</v>
      </c>
      <c r="S20" s="24" t="s">
        <v>29</v>
      </c>
      <c r="T20" s="24" t="s">
        <v>29</v>
      </c>
      <c r="U20" s="24" t="s">
        <v>29</v>
      </c>
      <c r="V20" s="24" t="s">
        <v>29</v>
      </c>
      <c r="W20" s="24" t="s">
        <v>29</v>
      </c>
      <c r="X20" s="24" t="s">
        <v>29</v>
      </c>
      <c r="Y20" s="24" t="s">
        <v>29</v>
      </c>
      <c r="Z20" s="24">
        <v>1516024</v>
      </c>
      <c r="AA20" s="24">
        <v>30794190</v>
      </c>
      <c r="AB20" s="24">
        <v>3806612</v>
      </c>
      <c r="AC20" s="25" t="s">
        <v>29</v>
      </c>
      <c r="AD20" s="25" t="s">
        <v>29</v>
      </c>
      <c r="AE20" s="25" t="s">
        <v>29</v>
      </c>
      <c r="AF20" s="25" t="s">
        <v>29</v>
      </c>
      <c r="AG20" s="24" t="s">
        <v>29</v>
      </c>
      <c r="AH20" s="24" t="s">
        <v>29</v>
      </c>
      <c r="AI20" s="24" t="s">
        <v>29</v>
      </c>
      <c r="AJ20" s="24">
        <v>2246540</v>
      </c>
      <c r="AK20" s="24" t="s">
        <v>29</v>
      </c>
      <c r="AL20" s="24">
        <v>48078</v>
      </c>
    </row>
    <row r="21" spans="1:38" x14ac:dyDescent="0.2">
      <c r="A21" s="5"/>
      <c r="B21" s="21"/>
      <c r="C21" s="16"/>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25"/>
      <c r="AD21" s="25"/>
      <c r="AE21" s="25"/>
      <c r="AF21" s="25"/>
      <c r="AG21" s="17"/>
      <c r="AH21" s="18"/>
      <c r="AI21" s="18"/>
      <c r="AJ21" s="18"/>
      <c r="AK21" s="18"/>
      <c r="AL21" s="19"/>
    </row>
    <row r="22" spans="1:38" s="13" customFormat="1" x14ac:dyDescent="0.2">
      <c r="A22" s="6">
        <v>2004</v>
      </c>
      <c r="B22" s="21" t="s">
        <v>28</v>
      </c>
      <c r="C22" s="15">
        <f>SUM(C24:C35)</f>
        <v>3867428303.4491997</v>
      </c>
      <c r="D22" s="22">
        <f t="shared" ref="D22:AL22" si="2">SUM(D24:D35)</f>
        <v>283139437</v>
      </c>
      <c r="E22" s="22" t="s">
        <v>29</v>
      </c>
      <c r="F22" s="22">
        <f t="shared" si="2"/>
        <v>55937077</v>
      </c>
      <c r="G22" s="22" t="s">
        <v>29</v>
      </c>
      <c r="H22" s="22">
        <f t="shared" si="2"/>
        <v>271456791</v>
      </c>
      <c r="I22" s="15" t="s">
        <v>29</v>
      </c>
      <c r="J22" s="15" t="s">
        <v>29</v>
      </c>
      <c r="K22" s="22">
        <f t="shared" si="2"/>
        <v>5274443</v>
      </c>
      <c r="L22" s="22">
        <f t="shared" si="2"/>
        <v>137904760</v>
      </c>
      <c r="M22" s="22">
        <f t="shared" si="2"/>
        <v>323756203</v>
      </c>
      <c r="N22" s="22" t="s">
        <v>29</v>
      </c>
      <c r="O22" s="22">
        <f t="shared" si="2"/>
        <v>188689399</v>
      </c>
      <c r="P22" s="22">
        <f t="shared" si="2"/>
        <v>2604563</v>
      </c>
      <c r="Q22" s="15" t="s">
        <v>29</v>
      </c>
      <c r="R22" s="22">
        <f t="shared" si="2"/>
        <v>25981826</v>
      </c>
      <c r="S22" s="15" t="s">
        <v>29</v>
      </c>
      <c r="T22" s="15" t="s">
        <v>29</v>
      </c>
      <c r="U22" s="15" t="s">
        <v>29</v>
      </c>
      <c r="V22" s="15" t="s">
        <v>29</v>
      </c>
      <c r="W22" s="15" t="s">
        <v>29</v>
      </c>
      <c r="X22" s="15" t="s">
        <v>29</v>
      </c>
      <c r="Y22" s="15" t="s">
        <v>29</v>
      </c>
      <c r="Z22" s="22">
        <f t="shared" si="2"/>
        <v>23038735</v>
      </c>
      <c r="AA22" s="22">
        <f t="shared" si="2"/>
        <v>217621628</v>
      </c>
      <c r="AB22" s="22">
        <f t="shared" si="2"/>
        <v>18578915</v>
      </c>
      <c r="AC22" s="22" t="s">
        <v>29</v>
      </c>
      <c r="AD22" s="22" t="s">
        <v>29</v>
      </c>
      <c r="AE22" s="22" t="s">
        <v>29</v>
      </c>
      <c r="AF22" s="22" t="s">
        <v>29</v>
      </c>
      <c r="AG22" s="22">
        <f t="shared" si="2"/>
        <v>419699</v>
      </c>
      <c r="AH22" s="22" t="s">
        <v>29</v>
      </c>
      <c r="AI22" s="22">
        <f t="shared" si="2"/>
        <v>141800981</v>
      </c>
      <c r="AJ22" s="22">
        <f t="shared" si="2"/>
        <v>12159102</v>
      </c>
      <c r="AK22" s="22">
        <f t="shared" si="2"/>
        <v>2158465432.0391998</v>
      </c>
      <c r="AL22" s="22">
        <f t="shared" si="2"/>
        <v>599312.41</v>
      </c>
    </row>
    <row r="23" spans="1:38" x14ac:dyDescent="0.2">
      <c r="A23" s="5"/>
      <c r="B23" s="23"/>
      <c r="C23" s="22"/>
      <c r="D23" s="25"/>
      <c r="E23" s="20"/>
      <c r="F23" s="25"/>
      <c r="G23" s="25"/>
      <c r="H23" s="25"/>
      <c r="I23" s="24"/>
      <c r="J23" s="24"/>
      <c r="K23" s="25"/>
      <c r="L23" s="25"/>
      <c r="M23" s="25"/>
      <c r="N23" s="25"/>
      <c r="O23" s="25"/>
      <c r="P23" s="25"/>
      <c r="Q23" s="24"/>
      <c r="R23" s="25"/>
      <c r="S23" s="24"/>
      <c r="T23" s="24"/>
      <c r="U23" s="24"/>
      <c r="V23" s="24"/>
      <c r="W23" s="24"/>
      <c r="X23" s="24"/>
      <c r="Y23" s="24"/>
      <c r="Z23" s="25"/>
      <c r="AA23" s="25"/>
      <c r="AB23" s="25"/>
      <c r="AC23" s="25"/>
      <c r="AD23" s="25"/>
      <c r="AE23" s="25"/>
      <c r="AF23" s="25"/>
      <c r="AG23" s="25"/>
      <c r="AH23" s="25"/>
      <c r="AI23" s="25"/>
      <c r="AJ23" s="25"/>
      <c r="AK23" s="25"/>
      <c r="AL23" s="25"/>
    </row>
    <row r="24" spans="1:38" x14ac:dyDescent="0.2">
      <c r="A24" s="5"/>
      <c r="B24" s="23" t="s">
        <v>30</v>
      </c>
      <c r="C24" s="22">
        <f t="shared" ref="C24:C35" si="3">SUM(D24:AL24)</f>
        <v>127912959</v>
      </c>
      <c r="D24" s="25">
        <v>23524412</v>
      </c>
      <c r="E24" s="25" t="s">
        <v>29</v>
      </c>
      <c r="F24" s="25">
        <v>4390686</v>
      </c>
      <c r="G24" s="25" t="s">
        <v>29</v>
      </c>
      <c r="H24" s="25">
        <v>22644680</v>
      </c>
      <c r="I24" s="24" t="s">
        <v>29</v>
      </c>
      <c r="J24" s="24" t="s">
        <v>29</v>
      </c>
      <c r="K24" s="25">
        <v>446042</v>
      </c>
      <c r="L24" s="25">
        <v>11798397</v>
      </c>
      <c r="M24" s="25">
        <v>21100870</v>
      </c>
      <c r="N24" s="25" t="s">
        <v>29</v>
      </c>
      <c r="O24" s="25">
        <v>6294508</v>
      </c>
      <c r="P24" s="25" t="s">
        <v>29</v>
      </c>
      <c r="Q24" s="24" t="s">
        <v>29</v>
      </c>
      <c r="R24" s="25">
        <v>2437957</v>
      </c>
      <c r="S24" s="24" t="s">
        <v>29</v>
      </c>
      <c r="T24" s="24" t="s">
        <v>29</v>
      </c>
      <c r="U24" s="24" t="s">
        <v>29</v>
      </c>
      <c r="V24" s="24" t="s">
        <v>29</v>
      </c>
      <c r="W24" s="24" t="s">
        <v>29</v>
      </c>
      <c r="X24" s="24" t="s">
        <v>29</v>
      </c>
      <c r="Y24" s="24" t="s">
        <v>29</v>
      </c>
      <c r="Z24" s="25">
        <v>1677112</v>
      </c>
      <c r="AA24" s="25">
        <v>20358650</v>
      </c>
      <c r="AB24" s="25" t="s">
        <v>29</v>
      </c>
      <c r="AC24" s="25" t="s">
        <v>29</v>
      </c>
      <c r="AD24" s="25" t="s">
        <v>29</v>
      </c>
      <c r="AE24" s="25" t="s">
        <v>29</v>
      </c>
      <c r="AF24" s="25" t="s">
        <v>29</v>
      </c>
      <c r="AG24" s="25" t="s">
        <v>29</v>
      </c>
      <c r="AH24" s="25" t="s">
        <v>29</v>
      </c>
      <c r="AI24" s="25">
        <v>9213624</v>
      </c>
      <c r="AJ24" s="25">
        <v>3972505</v>
      </c>
      <c r="AK24" s="25" t="s">
        <v>29</v>
      </c>
      <c r="AL24" s="24">
        <v>53516</v>
      </c>
    </row>
    <row r="25" spans="1:38" x14ac:dyDescent="0.2">
      <c r="A25" s="5"/>
      <c r="B25" s="23" t="s">
        <v>31</v>
      </c>
      <c r="C25" s="22">
        <f t="shared" si="3"/>
        <v>137103551</v>
      </c>
      <c r="D25" s="25">
        <v>19714653</v>
      </c>
      <c r="E25" s="25" t="s">
        <v>29</v>
      </c>
      <c r="F25" s="25">
        <v>4173910</v>
      </c>
      <c r="G25" s="25" t="s">
        <v>29</v>
      </c>
      <c r="H25" s="25">
        <v>22401012</v>
      </c>
      <c r="I25" s="24" t="s">
        <v>29</v>
      </c>
      <c r="J25" s="24" t="s">
        <v>29</v>
      </c>
      <c r="K25" s="25">
        <v>573795</v>
      </c>
      <c r="L25" s="25">
        <v>11904235</v>
      </c>
      <c r="M25" s="25">
        <v>27259880</v>
      </c>
      <c r="N25" s="25" t="s">
        <v>29</v>
      </c>
      <c r="O25" s="25">
        <v>7587881</v>
      </c>
      <c r="P25" s="25" t="s">
        <v>29</v>
      </c>
      <c r="Q25" s="24" t="s">
        <v>29</v>
      </c>
      <c r="R25" s="25">
        <v>2277400</v>
      </c>
      <c r="S25" s="24" t="s">
        <v>29</v>
      </c>
      <c r="T25" s="24" t="s">
        <v>29</v>
      </c>
      <c r="U25" s="24" t="s">
        <v>29</v>
      </c>
      <c r="V25" s="24" t="s">
        <v>29</v>
      </c>
      <c r="W25" s="24" t="s">
        <v>29</v>
      </c>
      <c r="X25" s="24" t="s">
        <v>29</v>
      </c>
      <c r="Y25" s="24" t="s">
        <v>29</v>
      </c>
      <c r="Z25" s="25">
        <v>2152098</v>
      </c>
      <c r="AA25" s="25">
        <v>31567738</v>
      </c>
      <c r="AB25" s="25">
        <v>3082827</v>
      </c>
      <c r="AC25" s="25" t="s">
        <v>29</v>
      </c>
      <c r="AD25" s="25" t="s">
        <v>29</v>
      </c>
      <c r="AE25" s="25" t="s">
        <v>29</v>
      </c>
      <c r="AF25" s="25" t="s">
        <v>29</v>
      </c>
      <c r="AG25" s="25">
        <v>5859</v>
      </c>
      <c r="AH25" s="25" t="s">
        <v>29</v>
      </c>
      <c r="AI25" s="25" t="s">
        <v>29</v>
      </c>
      <c r="AJ25" s="25">
        <v>4376474</v>
      </c>
      <c r="AK25" s="25" t="s">
        <v>29</v>
      </c>
      <c r="AL25" s="24">
        <v>25789</v>
      </c>
    </row>
    <row r="26" spans="1:38" x14ac:dyDescent="0.2">
      <c r="A26" s="5"/>
      <c r="B26" s="23" t="s">
        <v>32</v>
      </c>
      <c r="C26" s="22">
        <f t="shared" si="3"/>
        <v>163690313</v>
      </c>
      <c r="D26" s="25">
        <v>21777968</v>
      </c>
      <c r="E26" s="25" t="s">
        <v>29</v>
      </c>
      <c r="F26" s="25">
        <v>4278382</v>
      </c>
      <c r="G26" s="25" t="s">
        <v>29</v>
      </c>
      <c r="H26" s="25">
        <v>23987968</v>
      </c>
      <c r="I26" s="24" t="s">
        <v>29</v>
      </c>
      <c r="J26" s="24" t="s">
        <v>29</v>
      </c>
      <c r="K26" s="25">
        <v>480102</v>
      </c>
      <c r="L26" s="25">
        <v>13926798</v>
      </c>
      <c r="M26" s="25">
        <v>27422600</v>
      </c>
      <c r="N26" s="25" t="s">
        <v>29</v>
      </c>
      <c r="O26" s="25">
        <v>17010976</v>
      </c>
      <c r="P26" s="25" t="s">
        <v>29</v>
      </c>
      <c r="Q26" s="24" t="s">
        <v>29</v>
      </c>
      <c r="R26" s="25">
        <v>1968887</v>
      </c>
      <c r="S26" s="24" t="s">
        <v>29</v>
      </c>
      <c r="T26" s="24" t="s">
        <v>29</v>
      </c>
      <c r="U26" s="24" t="s">
        <v>29</v>
      </c>
      <c r="V26" s="24" t="s">
        <v>29</v>
      </c>
      <c r="W26" s="24" t="s">
        <v>29</v>
      </c>
      <c r="X26" s="24" t="s">
        <v>29</v>
      </c>
      <c r="Y26" s="24" t="s">
        <v>29</v>
      </c>
      <c r="Z26" s="25">
        <v>2487814</v>
      </c>
      <c r="AA26" s="25">
        <v>28309507</v>
      </c>
      <c r="AB26" s="25">
        <v>3091739</v>
      </c>
      <c r="AC26" s="25" t="s">
        <v>29</v>
      </c>
      <c r="AD26" s="25" t="s">
        <v>29</v>
      </c>
      <c r="AE26" s="25" t="s">
        <v>29</v>
      </c>
      <c r="AF26" s="25" t="s">
        <v>29</v>
      </c>
      <c r="AG26" s="25" t="s">
        <v>29</v>
      </c>
      <c r="AH26" s="25" t="s">
        <v>29</v>
      </c>
      <c r="AI26" s="25">
        <v>18870726</v>
      </c>
      <c r="AJ26" s="25" t="s">
        <v>29</v>
      </c>
      <c r="AK26" s="25" t="s">
        <v>29</v>
      </c>
      <c r="AL26" s="24">
        <v>76846</v>
      </c>
    </row>
    <row r="27" spans="1:38" x14ac:dyDescent="0.2">
      <c r="A27" s="5"/>
      <c r="B27" s="23" t="s">
        <v>33</v>
      </c>
      <c r="C27" s="22">
        <f t="shared" si="3"/>
        <v>2303004391.0391998</v>
      </c>
      <c r="D27" s="25">
        <v>28315284</v>
      </c>
      <c r="E27" s="25" t="s">
        <v>29</v>
      </c>
      <c r="F27" s="25">
        <v>4495794</v>
      </c>
      <c r="G27" s="25" t="s">
        <v>29</v>
      </c>
      <c r="H27" s="25">
        <v>23752554</v>
      </c>
      <c r="I27" s="24" t="s">
        <v>29</v>
      </c>
      <c r="J27" s="24" t="s">
        <v>29</v>
      </c>
      <c r="K27" s="25">
        <v>371588</v>
      </c>
      <c r="L27" s="25">
        <v>12430880</v>
      </c>
      <c r="M27" s="25">
        <v>24193004</v>
      </c>
      <c r="N27" s="25" t="s">
        <v>29</v>
      </c>
      <c r="O27" s="25">
        <v>15645444</v>
      </c>
      <c r="P27" s="25" t="s">
        <v>29</v>
      </c>
      <c r="Q27" s="24" t="s">
        <v>29</v>
      </c>
      <c r="R27" s="25">
        <v>2010467</v>
      </c>
      <c r="S27" s="24" t="s">
        <v>29</v>
      </c>
      <c r="T27" s="24" t="s">
        <v>29</v>
      </c>
      <c r="U27" s="24" t="s">
        <v>29</v>
      </c>
      <c r="V27" s="24" t="s">
        <v>29</v>
      </c>
      <c r="W27" s="24" t="s">
        <v>29</v>
      </c>
      <c r="X27" s="24" t="s">
        <v>29</v>
      </c>
      <c r="Y27" s="24" t="s">
        <v>29</v>
      </c>
      <c r="Z27" s="25">
        <v>1970652</v>
      </c>
      <c r="AA27" s="25">
        <v>22149298</v>
      </c>
      <c r="AB27" s="25" t="s">
        <v>29</v>
      </c>
      <c r="AC27" s="25" t="s">
        <v>29</v>
      </c>
      <c r="AD27" s="25" t="s">
        <v>29</v>
      </c>
      <c r="AE27" s="25" t="s">
        <v>29</v>
      </c>
      <c r="AF27" s="25" t="s">
        <v>29</v>
      </c>
      <c r="AG27" s="25">
        <v>5900</v>
      </c>
      <c r="AH27" s="25" t="s">
        <v>29</v>
      </c>
      <c r="AI27" s="25">
        <v>9168390</v>
      </c>
      <c r="AJ27" s="25" t="s">
        <v>29</v>
      </c>
      <c r="AK27" s="25">
        <v>2158465432.0391998</v>
      </c>
      <c r="AL27" s="24">
        <v>29704</v>
      </c>
    </row>
    <row r="28" spans="1:38" x14ac:dyDescent="0.2">
      <c r="A28" s="5"/>
      <c r="B28" s="23" t="s">
        <v>34</v>
      </c>
      <c r="C28" s="22">
        <f t="shared" si="3"/>
        <v>133184885</v>
      </c>
      <c r="D28" s="25">
        <v>23695888</v>
      </c>
      <c r="E28" s="25" t="s">
        <v>29</v>
      </c>
      <c r="F28" s="25">
        <v>4150363</v>
      </c>
      <c r="G28" s="25" t="s">
        <v>29</v>
      </c>
      <c r="H28" s="25">
        <v>21283268</v>
      </c>
      <c r="I28" s="24" t="s">
        <v>29</v>
      </c>
      <c r="J28" s="24" t="s">
        <v>29</v>
      </c>
      <c r="K28" s="25">
        <v>289294</v>
      </c>
      <c r="L28" s="25">
        <v>9002080</v>
      </c>
      <c r="M28" s="25">
        <v>23739790</v>
      </c>
      <c r="N28" s="25" t="s">
        <v>29</v>
      </c>
      <c r="O28" s="25">
        <v>5936611</v>
      </c>
      <c r="P28" s="25">
        <v>2335200</v>
      </c>
      <c r="Q28" s="24" t="s">
        <v>29</v>
      </c>
      <c r="R28" s="25">
        <v>1793776</v>
      </c>
      <c r="S28" s="24" t="s">
        <v>29</v>
      </c>
      <c r="T28" s="24" t="s">
        <v>29</v>
      </c>
      <c r="U28" s="24" t="s">
        <v>29</v>
      </c>
      <c r="V28" s="24" t="s">
        <v>29</v>
      </c>
      <c r="W28" s="24" t="s">
        <v>29</v>
      </c>
      <c r="X28" s="24" t="s">
        <v>29</v>
      </c>
      <c r="Y28" s="24" t="s">
        <v>29</v>
      </c>
      <c r="Z28" s="25">
        <v>1809071</v>
      </c>
      <c r="AA28" s="25">
        <v>24467416</v>
      </c>
      <c r="AB28" s="25">
        <v>4817114</v>
      </c>
      <c r="AC28" s="25" t="s">
        <v>29</v>
      </c>
      <c r="AD28" s="25" t="s">
        <v>29</v>
      </c>
      <c r="AE28" s="25" t="s">
        <v>29</v>
      </c>
      <c r="AF28" s="25" t="s">
        <v>29</v>
      </c>
      <c r="AG28" s="25">
        <v>148213</v>
      </c>
      <c r="AH28" s="25" t="s">
        <v>29</v>
      </c>
      <c r="AI28" s="25">
        <v>9647526</v>
      </c>
      <c r="AJ28" s="25" t="s">
        <v>29</v>
      </c>
      <c r="AK28" s="25" t="s">
        <v>29</v>
      </c>
      <c r="AL28" s="24">
        <v>69275</v>
      </c>
    </row>
    <row r="29" spans="1:38" x14ac:dyDescent="0.2">
      <c r="A29" s="5"/>
      <c r="B29" s="23" t="s">
        <v>35</v>
      </c>
      <c r="C29" s="22">
        <f t="shared" si="3"/>
        <v>145159839</v>
      </c>
      <c r="D29" s="25">
        <v>22613996</v>
      </c>
      <c r="E29" s="25" t="s">
        <v>29</v>
      </c>
      <c r="F29" s="25">
        <v>4152571</v>
      </c>
      <c r="G29" s="25" t="s">
        <v>29</v>
      </c>
      <c r="H29" s="25">
        <v>22378380</v>
      </c>
      <c r="I29" s="24" t="s">
        <v>29</v>
      </c>
      <c r="J29" s="24" t="s">
        <v>29</v>
      </c>
      <c r="K29" s="25">
        <v>404615</v>
      </c>
      <c r="L29" s="25">
        <v>10432547</v>
      </c>
      <c r="M29" s="25">
        <v>29219566</v>
      </c>
      <c r="N29" s="25" t="s">
        <v>29</v>
      </c>
      <c r="O29" s="25">
        <v>12109278</v>
      </c>
      <c r="P29" s="25" t="s">
        <v>29</v>
      </c>
      <c r="Q29" s="24" t="s">
        <v>29</v>
      </c>
      <c r="R29" s="25">
        <v>2058392</v>
      </c>
      <c r="S29" s="24" t="s">
        <v>29</v>
      </c>
      <c r="T29" s="24" t="s">
        <v>29</v>
      </c>
      <c r="U29" s="24" t="s">
        <v>29</v>
      </c>
      <c r="V29" s="24" t="s">
        <v>29</v>
      </c>
      <c r="W29" s="24" t="s">
        <v>29</v>
      </c>
      <c r="X29" s="24" t="s">
        <v>29</v>
      </c>
      <c r="Y29" s="24" t="s">
        <v>29</v>
      </c>
      <c r="Z29" s="25">
        <v>1829397</v>
      </c>
      <c r="AA29" s="25">
        <v>21461378</v>
      </c>
      <c r="AB29" s="25" t="s">
        <v>29</v>
      </c>
      <c r="AC29" s="25" t="s">
        <v>29</v>
      </c>
      <c r="AD29" s="25" t="s">
        <v>29</v>
      </c>
      <c r="AE29" s="25" t="s">
        <v>29</v>
      </c>
      <c r="AF29" s="25" t="s">
        <v>29</v>
      </c>
      <c r="AG29" s="25" t="s">
        <v>29</v>
      </c>
      <c r="AH29" s="25" t="s">
        <v>29</v>
      </c>
      <c r="AI29" s="25">
        <v>18443208</v>
      </c>
      <c r="AJ29" s="25" t="s">
        <v>29</v>
      </c>
      <c r="AK29" s="25" t="s">
        <v>29</v>
      </c>
      <c r="AL29" s="24">
        <v>56511</v>
      </c>
    </row>
    <row r="30" spans="1:38" x14ac:dyDescent="0.2">
      <c r="A30" s="5"/>
      <c r="B30" s="23" t="s">
        <v>36</v>
      </c>
      <c r="C30" s="22">
        <f t="shared" si="3"/>
        <v>136877753.49000001</v>
      </c>
      <c r="D30" s="25">
        <v>23026619</v>
      </c>
      <c r="E30" s="25" t="s">
        <v>29</v>
      </c>
      <c r="F30" s="25">
        <v>4777162</v>
      </c>
      <c r="G30" s="25" t="s">
        <v>29</v>
      </c>
      <c r="H30" s="25">
        <v>22347989</v>
      </c>
      <c r="I30" s="24" t="s">
        <v>29</v>
      </c>
      <c r="J30" s="24" t="s">
        <v>29</v>
      </c>
      <c r="K30" s="25">
        <v>463489</v>
      </c>
      <c r="L30" s="25">
        <v>13257613</v>
      </c>
      <c r="M30" s="25">
        <v>33192890</v>
      </c>
      <c r="N30" s="25" t="s">
        <v>29</v>
      </c>
      <c r="O30" s="25">
        <v>20131036</v>
      </c>
      <c r="P30" s="25" t="s">
        <v>29</v>
      </c>
      <c r="Q30" s="24" t="s">
        <v>29</v>
      </c>
      <c r="R30" s="25">
        <v>2468464</v>
      </c>
      <c r="S30" s="24" t="s">
        <v>29</v>
      </c>
      <c r="T30" s="24" t="s">
        <v>29</v>
      </c>
      <c r="U30" s="24" t="s">
        <v>29</v>
      </c>
      <c r="V30" s="24" t="s">
        <v>29</v>
      </c>
      <c r="W30" s="24" t="s">
        <v>29</v>
      </c>
      <c r="X30" s="24" t="s">
        <v>29</v>
      </c>
      <c r="Y30" s="24" t="s">
        <v>29</v>
      </c>
      <c r="Z30" s="25">
        <v>1479384</v>
      </c>
      <c r="AA30" s="25">
        <v>6426248</v>
      </c>
      <c r="AB30" s="25" t="s">
        <v>29</v>
      </c>
      <c r="AC30" s="25" t="s">
        <v>29</v>
      </c>
      <c r="AD30" s="25" t="s">
        <v>29</v>
      </c>
      <c r="AE30" s="25" t="s">
        <v>29</v>
      </c>
      <c r="AF30" s="25" t="s">
        <v>29</v>
      </c>
      <c r="AG30" s="25">
        <v>6000</v>
      </c>
      <c r="AH30" s="25" t="s">
        <v>29</v>
      </c>
      <c r="AI30" s="25">
        <v>9239160</v>
      </c>
      <c r="AJ30" s="25" t="s">
        <v>29</v>
      </c>
      <c r="AK30" s="25" t="s">
        <v>29</v>
      </c>
      <c r="AL30" s="24">
        <v>61699.49</v>
      </c>
    </row>
    <row r="31" spans="1:38" x14ac:dyDescent="0.2">
      <c r="A31" s="5"/>
      <c r="B31" s="23" t="s">
        <v>37</v>
      </c>
      <c r="C31" s="22">
        <f t="shared" si="3"/>
        <v>151898593</v>
      </c>
      <c r="D31" s="25">
        <v>22442310</v>
      </c>
      <c r="E31" s="25" t="s">
        <v>29</v>
      </c>
      <c r="F31" s="25">
        <v>5679956</v>
      </c>
      <c r="G31" s="25" t="s">
        <v>29</v>
      </c>
      <c r="H31" s="25">
        <v>25391962</v>
      </c>
      <c r="I31" s="24" t="s">
        <v>29</v>
      </c>
      <c r="J31" s="24" t="s">
        <v>29</v>
      </c>
      <c r="K31" s="25">
        <v>502583</v>
      </c>
      <c r="L31" s="25">
        <v>14299011</v>
      </c>
      <c r="M31" s="25">
        <v>31870027</v>
      </c>
      <c r="N31" s="25" t="s">
        <v>29</v>
      </c>
      <c r="O31" s="25">
        <v>16200773</v>
      </c>
      <c r="P31" s="25" t="s">
        <v>29</v>
      </c>
      <c r="Q31" s="24" t="s">
        <v>29</v>
      </c>
      <c r="R31" s="25">
        <v>2041717</v>
      </c>
      <c r="S31" s="24" t="s">
        <v>29</v>
      </c>
      <c r="T31" s="24" t="s">
        <v>29</v>
      </c>
      <c r="U31" s="24" t="s">
        <v>29</v>
      </c>
      <c r="V31" s="24" t="s">
        <v>29</v>
      </c>
      <c r="W31" s="24" t="s">
        <v>29</v>
      </c>
      <c r="X31" s="24" t="s">
        <v>29</v>
      </c>
      <c r="Y31" s="24" t="s">
        <v>29</v>
      </c>
      <c r="Z31" s="25">
        <v>1404587</v>
      </c>
      <c r="AA31" s="25">
        <v>18783034</v>
      </c>
      <c r="AB31" s="25" t="s">
        <v>29</v>
      </c>
      <c r="AC31" s="25" t="s">
        <v>29</v>
      </c>
      <c r="AD31" s="25" t="s">
        <v>29</v>
      </c>
      <c r="AE31" s="25" t="s">
        <v>29</v>
      </c>
      <c r="AF31" s="25" t="s">
        <v>29</v>
      </c>
      <c r="AG31" s="25">
        <v>241918</v>
      </c>
      <c r="AH31" s="25" t="s">
        <v>29</v>
      </c>
      <c r="AI31" s="25">
        <v>9230592</v>
      </c>
      <c r="AJ31" s="25">
        <v>3810123</v>
      </c>
      <c r="AK31" s="25" t="s">
        <v>29</v>
      </c>
      <c r="AL31" s="24" t="s">
        <v>29</v>
      </c>
    </row>
    <row r="32" spans="1:38" x14ac:dyDescent="0.2">
      <c r="A32" s="5"/>
      <c r="B32" s="23" t="s">
        <v>38</v>
      </c>
      <c r="C32" s="22">
        <f t="shared" si="3"/>
        <v>123936671.19</v>
      </c>
      <c r="D32" s="25">
        <v>21716800</v>
      </c>
      <c r="E32" s="25" t="s">
        <v>29</v>
      </c>
      <c r="F32" s="25">
        <v>4560579</v>
      </c>
      <c r="G32" s="25" t="s">
        <v>29</v>
      </c>
      <c r="H32" s="25">
        <v>21740868</v>
      </c>
      <c r="I32" s="24" t="s">
        <v>29</v>
      </c>
      <c r="J32" s="24" t="s">
        <v>29</v>
      </c>
      <c r="K32" s="25">
        <v>396013</v>
      </c>
      <c r="L32" s="25">
        <v>9778690</v>
      </c>
      <c r="M32" s="25">
        <v>25613248</v>
      </c>
      <c r="N32" s="25" t="s">
        <v>29</v>
      </c>
      <c r="O32" s="25">
        <v>13440547</v>
      </c>
      <c r="P32" s="25" t="s">
        <v>29</v>
      </c>
      <c r="Q32" s="24" t="s">
        <v>29</v>
      </c>
      <c r="R32" s="25">
        <v>2071944</v>
      </c>
      <c r="S32" s="24" t="s">
        <v>29</v>
      </c>
      <c r="T32" s="24" t="s">
        <v>29</v>
      </c>
      <c r="U32" s="24" t="s">
        <v>29</v>
      </c>
      <c r="V32" s="24" t="s">
        <v>29</v>
      </c>
      <c r="W32" s="24" t="s">
        <v>29</v>
      </c>
      <c r="X32" s="24" t="s">
        <v>29</v>
      </c>
      <c r="Y32" s="24" t="s">
        <v>29</v>
      </c>
      <c r="Z32" s="25">
        <v>1373675</v>
      </c>
      <c r="AA32" s="25">
        <v>11889603</v>
      </c>
      <c r="AB32" s="25">
        <v>2084745</v>
      </c>
      <c r="AC32" s="25" t="s">
        <v>29</v>
      </c>
      <c r="AD32" s="25" t="s">
        <v>29</v>
      </c>
      <c r="AE32" s="25" t="s">
        <v>29</v>
      </c>
      <c r="AF32" s="25" t="s">
        <v>29</v>
      </c>
      <c r="AG32" s="25" t="s">
        <v>29</v>
      </c>
      <c r="AH32" s="25" t="s">
        <v>29</v>
      </c>
      <c r="AI32" s="25">
        <v>9230618</v>
      </c>
      <c r="AJ32" s="25" t="s">
        <v>29</v>
      </c>
      <c r="AK32" s="25" t="s">
        <v>29</v>
      </c>
      <c r="AL32" s="24">
        <v>39341.19</v>
      </c>
    </row>
    <row r="33" spans="1:38" x14ac:dyDescent="0.2">
      <c r="A33" s="5"/>
      <c r="B33" s="23" t="s">
        <v>39</v>
      </c>
      <c r="C33" s="22">
        <f t="shared" si="3"/>
        <v>153262284.19</v>
      </c>
      <c r="D33" s="25">
        <v>26627992</v>
      </c>
      <c r="E33" s="25" t="s">
        <v>29</v>
      </c>
      <c r="F33" s="25">
        <v>4745404</v>
      </c>
      <c r="G33" s="25" t="s">
        <v>29</v>
      </c>
      <c r="H33" s="25">
        <v>21754879</v>
      </c>
      <c r="I33" s="24" t="s">
        <v>29</v>
      </c>
      <c r="J33" s="24" t="s">
        <v>29</v>
      </c>
      <c r="K33" s="25">
        <v>460280</v>
      </c>
      <c r="L33" s="25">
        <v>8011746</v>
      </c>
      <c r="M33" s="25">
        <v>28444548</v>
      </c>
      <c r="N33" s="25" t="s">
        <v>29</v>
      </c>
      <c r="O33" s="25">
        <v>22970043</v>
      </c>
      <c r="P33" s="25" t="s">
        <v>29</v>
      </c>
      <c r="Q33" s="24" t="s">
        <v>29</v>
      </c>
      <c r="R33" s="25">
        <v>2335805</v>
      </c>
      <c r="S33" s="24" t="s">
        <v>29</v>
      </c>
      <c r="T33" s="24" t="s">
        <v>29</v>
      </c>
      <c r="U33" s="24" t="s">
        <v>29</v>
      </c>
      <c r="V33" s="24" t="s">
        <v>29</v>
      </c>
      <c r="W33" s="24" t="s">
        <v>29</v>
      </c>
      <c r="X33" s="24" t="s">
        <v>29</v>
      </c>
      <c r="Y33" s="24" t="s">
        <v>29</v>
      </c>
      <c r="Z33" s="25">
        <v>2186549</v>
      </c>
      <c r="AA33" s="25">
        <v>16642020</v>
      </c>
      <c r="AB33" s="25" t="s">
        <v>29</v>
      </c>
      <c r="AC33" s="25" t="s">
        <v>29</v>
      </c>
      <c r="AD33" s="25" t="s">
        <v>29</v>
      </c>
      <c r="AE33" s="25" t="s">
        <v>29</v>
      </c>
      <c r="AF33" s="25" t="s">
        <v>29</v>
      </c>
      <c r="AG33" s="25">
        <v>6000</v>
      </c>
      <c r="AH33" s="25" t="s">
        <v>29</v>
      </c>
      <c r="AI33" s="25">
        <v>18994853</v>
      </c>
      <c r="AJ33" s="25" t="s">
        <v>29</v>
      </c>
      <c r="AK33" s="25" t="s">
        <v>29</v>
      </c>
      <c r="AL33" s="24">
        <v>82165.19</v>
      </c>
    </row>
    <row r="34" spans="1:38" x14ac:dyDescent="0.2">
      <c r="A34" s="5"/>
      <c r="B34" s="23" t="s">
        <v>40</v>
      </c>
      <c r="C34" s="22">
        <f t="shared" si="3"/>
        <v>112682575.16</v>
      </c>
      <c r="D34" s="25">
        <v>21265508</v>
      </c>
      <c r="E34" s="25" t="s">
        <v>29</v>
      </c>
      <c r="F34" s="25">
        <v>4786840</v>
      </c>
      <c r="G34" s="25" t="s">
        <v>29</v>
      </c>
      <c r="H34" s="25">
        <v>20319238</v>
      </c>
      <c r="I34" s="24" t="s">
        <v>29</v>
      </c>
      <c r="J34" s="24" t="s">
        <v>29</v>
      </c>
      <c r="K34" s="25">
        <v>435140</v>
      </c>
      <c r="L34" s="25">
        <v>9767067</v>
      </c>
      <c r="M34" s="25">
        <v>26375998</v>
      </c>
      <c r="N34" s="25" t="s">
        <v>29</v>
      </c>
      <c r="O34" s="25">
        <v>4956137</v>
      </c>
      <c r="P34" s="25">
        <v>112819</v>
      </c>
      <c r="Q34" s="24" t="s">
        <v>29</v>
      </c>
      <c r="R34" s="25">
        <v>2152311</v>
      </c>
      <c r="S34" s="24" t="s">
        <v>29</v>
      </c>
      <c r="T34" s="24" t="s">
        <v>29</v>
      </c>
      <c r="U34" s="24" t="s">
        <v>29</v>
      </c>
      <c r="V34" s="24" t="s">
        <v>29</v>
      </c>
      <c r="W34" s="24" t="s">
        <v>29</v>
      </c>
      <c r="X34" s="24" t="s">
        <v>29</v>
      </c>
      <c r="Y34" s="24" t="s">
        <v>29</v>
      </c>
      <c r="Z34" s="25">
        <v>2380987</v>
      </c>
      <c r="AA34" s="25">
        <v>4414905</v>
      </c>
      <c r="AB34" s="25">
        <v>5502490</v>
      </c>
      <c r="AC34" s="25" t="s">
        <v>29</v>
      </c>
      <c r="AD34" s="25" t="s">
        <v>29</v>
      </c>
      <c r="AE34" s="25" t="s">
        <v>29</v>
      </c>
      <c r="AF34" s="25" t="s">
        <v>29</v>
      </c>
      <c r="AG34" s="25" t="s">
        <v>29</v>
      </c>
      <c r="AH34" s="25" t="s">
        <v>29</v>
      </c>
      <c r="AI34" s="25">
        <v>10168815</v>
      </c>
      <c r="AJ34" s="25" t="s">
        <v>29</v>
      </c>
      <c r="AK34" s="25" t="s">
        <v>29</v>
      </c>
      <c r="AL34" s="24">
        <v>44320.160000000003</v>
      </c>
    </row>
    <row r="35" spans="1:38" x14ac:dyDescent="0.2">
      <c r="A35" s="5"/>
      <c r="B35" s="23" t="s">
        <v>41</v>
      </c>
      <c r="C35" s="22">
        <f t="shared" si="3"/>
        <v>178714488.38</v>
      </c>
      <c r="D35" s="25">
        <v>28418007</v>
      </c>
      <c r="E35" s="25" t="s">
        <v>29</v>
      </c>
      <c r="F35" s="25">
        <v>5745430</v>
      </c>
      <c r="G35" s="25" t="s">
        <v>29</v>
      </c>
      <c r="H35" s="25">
        <v>23453993</v>
      </c>
      <c r="I35" s="24" t="s">
        <v>29</v>
      </c>
      <c r="J35" s="24" t="s">
        <v>29</v>
      </c>
      <c r="K35" s="25">
        <v>451502</v>
      </c>
      <c r="L35" s="25">
        <v>13295696</v>
      </c>
      <c r="M35" s="25">
        <v>25323782</v>
      </c>
      <c r="N35" s="25" t="s">
        <v>29</v>
      </c>
      <c r="O35" s="25">
        <v>46406165</v>
      </c>
      <c r="P35" s="25">
        <v>156544</v>
      </c>
      <c r="Q35" s="24" t="s">
        <v>29</v>
      </c>
      <c r="R35" s="25">
        <v>2364706</v>
      </c>
      <c r="S35" s="24" t="s">
        <v>29</v>
      </c>
      <c r="T35" s="24" t="s">
        <v>29</v>
      </c>
      <c r="U35" s="24" t="s">
        <v>29</v>
      </c>
      <c r="V35" s="24" t="s">
        <v>29</v>
      </c>
      <c r="W35" s="24" t="s">
        <v>29</v>
      </c>
      <c r="X35" s="24" t="s">
        <v>29</v>
      </c>
      <c r="Y35" s="24" t="s">
        <v>29</v>
      </c>
      <c r="Z35" s="25">
        <v>2287409</v>
      </c>
      <c r="AA35" s="25">
        <v>11151831</v>
      </c>
      <c r="AB35" s="25" t="s">
        <v>29</v>
      </c>
      <c r="AC35" s="25" t="s">
        <v>29</v>
      </c>
      <c r="AD35" s="25" t="s">
        <v>29</v>
      </c>
      <c r="AE35" s="25" t="s">
        <v>29</v>
      </c>
      <c r="AF35" s="25" t="s">
        <v>29</v>
      </c>
      <c r="AG35" s="25">
        <v>5809</v>
      </c>
      <c r="AH35" s="25" t="s">
        <v>29</v>
      </c>
      <c r="AI35" s="25">
        <v>19593469</v>
      </c>
      <c r="AJ35" s="25" t="s">
        <v>29</v>
      </c>
      <c r="AK35" s="25" t="s">
        <v>29</v>
      </c>
      <c r="AL35" s="24">
        <v>60145.38</v>
      </c>
    </row>
    <row r="36" spans="1:38" x14ac:dyDescent="0.2">
      <c r="A36" s="5"/>
      <c r="B36" s="21"/>
      <c r="C36" s="16"/>
      <c r="D36" s="17"/>
      <c r="E36" s="17"/>
      <c r="F36" s="17"/>
      <c r="G36" s="25"/>
      <c r="H36" s="17"/>
      <c r="I36" s="17"/>
      <c r="J36" s="17"/>
      <c r="K36" s="17"/>
      <c r="L36" s="17"/>
      <c r="M36" s="17"/>
      <c r="N36" s="25"/>
      <c r="O36" s="17"/>
      <c r="P36" s="17"/>
      <c r="Q36" s="17"/>
      <c r="R36" s="17"/>
      <c r="S36" s="17"/>
      <c r="T36" s="17"/>
      <c r="U36" s="24"/>
      <c r="V36" s="24"/>
      <c r="W36" s="24"/>
      <c r="X36" s="17"/>
      <c r="Y36" s="17"/>
      <c r="Z36" s="17"/>
      <c r="AA36" s="17"/>
      <c r="AB36" s="17"/>
      <c r="AC36" s="25"/>
      <c r="AD36" s="25"/>
      <c r="AE36" s="25"/>
      <c r="AF36" s="25"/>
      <c r="AG36" s="17"/>
      <c r="AH36" s="18"/>
      <c r="AI36" s="18"/>
      <c r="AJ36" s="18"/>
      <c r="AK36" s="18"/>
      <c r="AL36" s="19"/>
    </row>
    <row r="37" spans="1:38" s="13" customFormat="1" x14ac:dyDescent="0.2">
      <c r="A37" s="6">
        <v>2005</v>
      </c>
      <c r="B37" s="21" t="s">
        <v>28</v>
      </c>
      <c r="C37" s="15">
        <f>SUM(C39:C50)</f>
        <v>7846408121.6387997</v>
      </c>
      <c r="D37" s="22">
        <f t="shared" ref="D37:AL37" si="4">SUM(D39:D50)</f>
        <v>313814244.49000001</v>
      </c>
      <c r="E37" s="22">
        <f t="shared" si="4"/>
        <v>1059585</v>
      </c>
      <c r="F37" s="22">
        <f t="shared" si="4"/>
        <v>60859283</v>
      </c>
      <c r="G37" s="22" t="s">
        <v>29</v>
      </c>
      <c r="H37" s="22">
        <f t="shared" si="4"/>
        <v>243171965</v>
      </c>
      <c r="I37" s="15" t="s">
        <v>29</v>
      </c>
      <c r="J37" s="15" t="s">
        <v>29</v>
      </c>
      <c r="K37" s="22">
        <f t="shared" si="4"/>
        <v>4677150</v>
      </c>
      <c r="L37" s="22">
        <f t="shared" si="4"/>
        <v>137692834</v>
      </c>
      <c r="M37" s="22">
        <f t="shared" si="4"/>
        <v>306533302</v>
      </c>
      <c r="N37" s="22" t="s">
        <v>29</v>
      </c>
      <c r="O37" s="22">
        <f t="shared" si="4"/>
        <v>56599533.519999996</v>
      </c>
      <c r="P37" s="22">
        <f t="shared" si="4"/>
        <v>4231745</v>
      </c>
      <c r="Q37" s="15" t="s">
        <v>29</v>
      </c>
      <c r="R37" s="22">
        <f t="shared" si="4"/>
        <v>27411869</v>
      </c>
      <c r="S37" s="15" t="s">
        <v>29</v>
      </c>
      <c r="T37" s="15" t="s">
        <v>29</v>
      </c>
      <c r="U37" s="15" t="s">
        <v>29</v>
      </c>
      <c r="V37" s="15" t="s">
        <v>29</v>
      </c>
      <c r="W37" s="15" t="s">
        <v>29</v>
      </c>
      <c r="X37" s="15" t="s">
        <v>29</v>
      </c>
      <c r="Y37" s="15" t="s">
        <v>29</v>
      </c>
      <c r="Z37" s="22">
        <f t="shared" si="4"/>
        <v>28575069</v>
      </c>
      <c r="AA37" s="22">
        <f t="shared" si="4"/>
        <v>122286603.22999999</v>
      </c>
      <c r="AB37" s="22">
        <f t="shared" si="4"/>
        <v>10484081.1</v>
      </c>
      <c r="AC37" s="22" t="s">
        <v>29</v>
      </c>
      <c r="AD37" s="22" t="s">
        <v>29</v>
      </c>
      <c r="AE37" s="22" t="s">
        <v>29</v>
      </c>
      <c r="AF37" s="22" t="s">
        <v>29</v>
      </c>
      <c r="AG37" s="22">
        <f t="shared" si="4"/>
        <v>533567</v>
      </c>
      <c r="AH37" s="22" t="s">
        <v>29</v>
      </c>
      <c r="AI37" s="22">
        <f t="shared" si="4"/>
        <v>120407873</v>
      </c>
      <c r="AJ37" s="22" t="s">
        <v>29</v>
      </c>
      <c r="AK37" s="22">
        <f t="shared" si="4"/>
        <v>6407733085.0487995</v>
      </c>
      <c r="AL37" s="22">
        <f t="shared" si="4"/>
        <v>336332.25</v>
      </c>
    </row>
    <row r="38" spans="1:38" x14ac:dyDescent="0.2">
      <c r="A38" s="5"/>
      <c r="B38" s="23"/>
      <c r="C38" s="22"/>
      <c r="D38" s="25"/>
      <c r="E38" s="20"/>
      <c r="F38" s="25"/>
      <c r="G38" s="25"/>
      <c r="H38" s="25"/>
      <c r="I38" s="24"/>
      <c r="J38" s="24"/>
      <c r="K38" s="25"/>
      <c r="L38" s="25"/>
      <c r="M38" s="25"/>
      <c r="N38" s="25"/>
      <c r="O38" s="25"/>
      <c r="P38" s="25"/>
      <c r="Q38" s="24"/>
      <c r="R38" s="25"/>
      <c r="S38" s="24"/>
      <c r="T38" s="24"/>
      <c r="U38" s="24"/>
      <c r="V38" s="24"/>
      <c r="W38" s="24"/>
      <c r="X38" s="24"/>
      <c r="Y38" s="24"/>
      <c r="Z38" s="25"/>
      <c r="AA38" s="25"/>
      <c r="AB38" s="25"/>
      <c r="AC38" s="25"/>
      <c r="AD38" s="25"/>
      <c r="AE38" s="25"/>
      <c r="AF38" s="25"/>
      <c r="AG38" s="25"/>
      <c r="AH38" s="25"/>
      <c r="AI38" s="25"/>
      <c r="AJ38" s="25"/>
      <c r="AK38" s="25"/>
      <c r="AL38" s="25"/>
    </row>
    <row r="39" spans="1:38" x14ac:dyDescent="0.2">
      <c r="A39" s="5"/>
      <c r="B39" s="23" t="s">
        <v>30</v>
      </c>
      <c r="C39" s="22">
        <f t="shared" ref="C39:C50" si="5">SUM(D39:AL39)</f>
        <v>121769407.59</v>
      </c>
      <c r="D39" s="25">
        <v>24641945</v>
      </c>
      <c r="E39" s="25" t="s">
        <v>29</v>
      </c>
      <c r="F39" s="25">
        <v>5129141</v>
      </c>
      <c r="G39" s="25" t="s">
        <v>29</v>
      </c>
      <c r="H39" s="25">
        <v>20919983</v>
      </c>
      <c r="I39" s="24" t="s">
        <v>29</v>
      </c>
      <c r="J39" s="24" t="s">
        <v>29</v>
      </c>
      <c r="K39" s="25">
        <v>427432</v>
      </c>
      <c r="L39" s="25">
        <v>14057744</v>
      </c>
      <c r="M39" s="25">
        <v>23487370</v>
      </c>
      <c r="N39" s="25" t="s">
        <v>29</v>
      </c>
      <c r="O39" s="25">
        <v>4732710</v>
      </c>
      <c r="P39" s="25">
        <v>2428626</v>
      </c>
      <c r="Q39" s="24" t="s">
        <v>29</v>
      </c>
      <c r="R39" s="25">
        <v>2088540</v>
      </c>
      <c r="S39" s="24" t="s">
        <v>29</v>
      </c>
      <c r="T39" s="24" t="s">
        <v>29</v>
      </c>
      <c r="U39" s="24" t="s">
        <v>29</v>
      </c>
      <c r="V39" s="24" t="s">
        <v>29</v>
      </c>
      <c r="W39" s="24" t="s">
        <v>29</v>
      </c>
      <c r="X39" s="24" t="s">
        <v>29</v>
      </c>
      <c r="Y39" s="24" t="s">
        <v>29</v>
      </c>
      <c r="Z39" s="25">
        <v>2277623</v>
      </c>
      <c r="AA39" s="25">
        <v>7096046.2599999998</v>
      </c>
      <c r="AB39" s="25">
        <v>3501688</v>
      </c>
      <c r="AC39" s="25" t="s">
        <v>29</v>
      </c>
      <c r="AD39" s="25" t="s">
        <v>29</v>
      </c>
      <c r="AE39" s="25" t="s">
        <v>29</v>
      </c>
      <c r="AF39" s="25" t="s">
        <v>29</v>
      </c>
      <c r="AG39" s="25">
        <v>18018</v>
      </c>
      <c r="AH39" s="25" t="s">
        <v>29</v>
      </c>
      <c r="AI39" s="25">
        <v>10911055</v>
      </c>
      <c r="AJ39" s="25" t="s">
        <v>29</v>
      </c>
      <c r="AK39" s="25" t="s">
        <v>29</v>
      </c>
      <c r="AL39" s="25">
        <v>51486.33</v>
      </c>
    </row>
    <row r="40" spans="1:38" x14ac:dyDescent="0.2">
      <c r="A40" s="5"/>
      <c r="B40" s="23" t="s">
        <v>31</v>
      </c>
      <c r="C40" s="22">
        <f t="shared" si="5"/>
        <v>106419197.08</v>
      </c>
      <c r="D40" s="25">
        <v>25186572</v>
      </c>
      <c r="E40" s="25" t="s">
        <v>29</v>
      </c>
      <c r="F40" s="25">
        <v>4700489</v>
      </c>
      <c r="G40" s="25" t="s">
        <v>29</v>
      </c>
      <c r="H40" s="25">
        <v>18596343</v>
      </c>
      <c r="I40" s="24" t="s">
        <v>29</v>
      </c>
      <c r="J40" s="24" t="s">
        <v>29</v>
      </c>
      <c r="K40" s="25">
        <v>380688</v>
      </c>
      <c r="L40" s="25">
        <v>12308270</v>
      </c>
      <c r="M40" s="25">
        <v>21903689</v>
      </c>
      <c r="N40" s="25" t="s">
        <v>29</v>
      </c>
      <c r="O40" s="25">
        <v>2350703.52</v>
      </c>
      <c r="P40" s="25">
        <v>368618</v>
      </c>
      <c r="Q40" s="24" t="s">
        <v>29</v>
      </c>
      <c r="R40" s="25">
        <v>2062579</v>
      </c>
      <c r="S40" s="24" t="s">
        <v>29</v>
      </c>
      <c r="T40" s="24" t="s">
        <v>29</v>
      </c>
      <c r="U40" s="24" t="s">
        <v>29</v>
      </c>
      <c r="V40" s="24" t="s">
        <v>29</v>
      </c>
      <c r="W40" s="24" t="s">
        <v>29</v>
      </c>
      <c r="X40" s="24" t="s">
        <v>29</v>
      </c>
      <c r="Y40" s="24" t="s">
        <v>29</v>
      </c>
      <c r="Z40" s="25">
        <v>2098250</v>
      </c>
      <c r="AA40" s="25">
        <v>7051129.1500000004</v>
      </c>
      <c r="AB40" s="25" t="s">
        <v>29</v>
      </c>
      <c r="AC40" s="25" t="s">
        <v>29</v>
      </c>
      <c r="AD40" s="25" t="s">
        <v>29</v>
      </c>
      <c r="AE40" s="25" t="s">
        <v>29</v>
      </c>
      <c r="AF40" s="25" t="s">
        <v>29</v>
      </c>
      <c r="AG40" s="25">
        <v>5929</v>
      </c>
      <c r="AH40" s="25" t="s">
        <v>29</v>
      </c>
      <c r="AI40" s="25">
        <v>9354515</v>
      </c>
      <c r="AJ40" s="25" t="s">
        <v>29</v>
      </c>
      <c r="AK40" s="25" t="s">
        <v>29</v>
      </c>
      <c r="AL40" s="25">
        <v>51422.41</v>
      </c>
    </row>
    <row r="41" spans="1:38" x14ac:dyDescent="0.2">
      <c r="A41" s="5"/>
      <c r="B41" s="23" t="s">
        <v>32</v>
      </c>
      <c r="C41" s="22">
        <f t="shared" si="5"/>
        <v>1830647967.6919999</v>
      </c>
      <c r="D41" s="25">
        <v>26862966</v>
      </c>
      <c r="E41" s="25" t="s">
        <v>29</v>
      </c>
      <c r="F41" s="25">
        <v>5563997</v>
      </c>
      <c r="G41" s="25" t="s">
        <v>29</v>
      </c>
      <c r="H41" s="25">
        <v>23448899</v>
      </c>
      <c r="I41" s="24" t="s">
        <v>29</v>
      </c>
      <c r="J41" s="24" t="s">
        <v>29</v>
      </c>
      <c r="K41" s="25">
        <v>430131</v>
      </c>
      <c r="L41" s="25">
        <v>14118391</v>
      </c>
      <c r="M41" s="25">
        <v>29764821</v>
      </c>
      <c r="N41" s="25" t="s">
        <v>29</v>
      </c>
      <c r="O41" s="25">
        <v>4980613</v>
      </c>
      <c r="P41" s="25">
        <v>549847</v>
      </c>
      <c r="Q41" s="24" t="s">
        <v>29</v>
      </c>
      <c r="R41" s="25">
        <v>2443997</v>
      </c>
      <c r="S41" s="24" t="s">
        <v>29</v>
      </c>
      <c r="T41" s="24" t="s">
        <v>29</v>
      </c>
      <c r="U41" s="24" t="s">
        <v>29</v>
      </c>
      <c r="V41" s="24" t="s">
        <v>29</v>
      </c>
      <c r="W41" s="24" t="s">
        <v>29</v>
      </c>
      <c r="X41" s="24" t="s">
        <v>29</v>
      </c>
      <c r="Y41" s="24" t="s">
        <v>29</v>
      </c>
      <c r="Z41" s="25">
        <v>2295888</v>
      </c>
      <c r="AA41" s="25">
        <v>10136010.379999999</v>
      </c>
      <c r="AB41" s="25">
        <v>5571805</v>
      </c>
      <c r="AC41" s="25" t="s">
        <v>29</v>
      </c>
      <c r="AD41" s="25" t="s">
        <v>29</v>
      </c>
      <c r="AE41" s="25" t="s">
        <v>29</v>
      </c>
      <c r="AF41" s="25" t="s">
        <v>29</v>
      </c>
      <c r="AG41" s="25">
        <v>120834</v>
      </c>
      <c r="AH41" s="25" t="s">
        <v>29</v>
      </c>
      <c r="AI41" s="25">
        <v>20612999</v>
      </c>
      <c r="AJ41" s="25" t="s">
        <v>29</v>
      </c>
      <c r="AK41" s="25">
        <v>1683746769.3119998</v>
      </c>
      <c r="AL41" s="25" t="s">
        <v>29</v>
      </c>
    </row>
    <row r="42" spans="1:38" x14ac:dyDescent="0.2">
      <c r="A42" s="5"/>
      <c r="B42" s="23" t="s">
        <v>33</v>
      </c>
      <c r="C42" s="22">
        <f t="shared" si="5"/>
        <v>2827263632.0303998</v>
      </c>
      <c r="D42" s="25">
        <v>24346427</v>
      </c>
      <c r="E42" s="25" t="s">
        <v>29</v>
      </c>
      <c r="F42" s="25">
        <v>5239155</v>
      </c>
      <c r="G42" s="25" t="s">
        <v>29</v>
      </c>
      <c r="H42" s="25">
        <v>21514824</v>
      </c>
      <c r="I42" s="24" t="s">
        <v>29</v>
      </c>
      <c r="J42" s="24" t="s">
        <v>29</v>
      </c>
      <c r="K42" s="25">
        <v>388980</v>
      </c>
      <c r="L42" s="25">
        <v>11115483</v>
      </c>
      <c r="M42" s="25">
        <v>26998954</v>
      </c>
      <c r="N42" s="25" t="s">
        <v>29</v>
      </c>
      <c r="O42" s="25">
        <v>7783647</v>
      </c>
      <c r="P42" s="25">
        <v>196395</v>
      </c>
      <c r="Q42" s="24" t="s">
        <v>29</v>
      </c>
      <c r="R42" s="25">
        <v>2332351</v>
      </c>
      <c r="S42" s="24" t="s">
        <v>29</v>
      </c>
      <c r="T42" s="24" t="s">
        <v>29</v>
      </c>
      <c r="U42" s="24" t="s">
        <v>29</v>
      </c>
      <c r="V42" s="24" t="s">
        <v>29</v>
      </c>
      <c r="W42" s="24" t="s">
        <v>29</v>
      </c>
      <c r="X42" s="24" t="s">
        <v>29</v>
      </c>
      <c r="Y42" s="24" t="s">
        <v>29</v>
      </c>
      <c r="Z42" s="25">
        <v>1923901</v>
      </c>
      <c r="AA42" s="25">
        <v>10165203.439999999</v>
      </c>
      <c r="AB42" s="25" t="s">
        <v>29</v>
      </c>
      <c r="AC42" s="25" t="s">
        <v>29</v>
      </c>
      <c r="AD42" s="25" t="s">
        <v>29</v>
      </c>
      <c r="AE42" s="25" t="s">
        <v>29</v>
      </c>
      <c r="AF42" s="25" t="s">
        <v>29</v>
      </c>
      <c r="AG42" s="25">
        <v>167580</v>
      </c>
      <c r="AH42" s="25" t="s">
        <v>29</v>
      </c>
      <c r="AI42" s="25">
        <v>20416606</v>
      </c>
      <c r="AJ42" s="25" t="s">
        <v>29</v>
      </c>
      <c r="AK42" s="25">
        <v>2694653524.1303997</v>
      </c>
      <c r="AL42" s="25">
        <v>20601.46</v>
      </c>
    </row>
    <row r="43" spans="1:38" x14ac:dyDescent="0.2">
      <c r="A43" s="5"/>
      <c r="B43" s="23" t="s">
        <v>34</v>
      </c>
      <c r="C43" s="22">
        <f t="shared" si="5"/>
        <v>126895316.05</v>
      </c>
      <c r="D43" s="25">
        <v>26111725</v>
      </c>
      <c r="E43" s="25" t="s">
        <v>29</v>
      </c>
      <c r="F43" s="25">
        <v>5133470</v>
      </c>
      <c r="G43" s="25" t="s">
        <v>29</v>
      </c>
      <c r="H43" s="25">
        <v>19697722</v>
      </c>
      <c r="I43" s="24" t="s">
        <v>29</v>
      </c>
      <c r="J43" s="24" t="s">
        <v>29</v>
      </c>
      <c r="K43" s="25">
        <v>352914</v>
      </c>
      <c r="L43" s="25">
        <v>9440195</v>
      </c>
      <c r="M43" s="25">
        <v>28153801</v>
      </c>
      <c r="N43" s="25" t="s">
        <v>29</v>
      </c>
      <c r="O43" s="25">
        <v>7874584</v>
      </c>
      <c r="P43" s="25">
        <v>16259</v>
      </c>
      <c r="Q43" s="24" t="s">
        <v>29</v>
      </c>
      <c r="R43" s="25">
        <v>2205217</v>
      </c>
      <c r="S43" s="24" t="s">
        <v>29</v>
      </c>
      <c r="T43" s="24" t="s">
        <v>29</v>
      </c>
      <c r="U43" s="24" t="s">
        <v>29</v>
      </c>
      <c r="V43" s="24" t="s">
        <v>29</v>
      </c>
      <c r="W43" s="24" t="s">
        <v>29</v>
      </c>
      <c r="X43" s="24" t="s">
        <v>29</v>
      </c>
      <c r="Y43" s="24" t="s">
        <v>29</v>
      </c>
      <c r="Z43" s="25">
        <v>1481112</v>
      </c>
      <c r="AA43" s="25">
        <v>16600336</v>
      </c>
      <c r="AB43" s="25">
        <v>15185.05</v>
      </c>
      <c r="AC43" s="25" t="s">
        <v>29</v>
      </c>
      <c r="AD43" s="25" t="s">
        <v>29</v>
      </c>
      <c r="AE43" s="25" t="s">
        <v>29</v>
      </c>
      <c r="AF43" s="25" t="s">
        <v>29</v>
      </c>
      <c r="AG43" s="25" t="s">
        <v>29</v>
      </c>
      <c r="AH43" s="25" t="s">
        <v>29</v>
      </c>
      <c r="AI43" s="25">
        <v>9731870</v>
      </c>
      <c r="AJ43" s="25" t="s">
        <v>29</v>
      </c>
      <c r="AK43" s="25" t="s">
        <v>29</v>
      </c>
      <c r="AL43" s="25">
        <v>80926</v>
      </c>
    </row>
    <row r="44" spans="1:38" x14ac:dyDescent="0.2">
      <c r="A44" s="5"/>
      <c r="B44" s="23" t="s">
        <v>35</v>
      </c>
      <c r="C44" s="22">
        <f t="shared" si="5"/>
        <v>108476093</v>
      </c>
      <c r="D44" s="25">
        <v>26491538</v>
      </c>
      <c r="E44" s="25" t="s">
        <v>29</v>
      </c>
      <c r="F44" s="25">
        <v>5350526</v>
      </c>
      <c r="G44" s="25" t="s">
        <v>29</v>
      </c>
      <c r="H44" s="25">
        <v>20412395</v>
      </c>
      <c r="I44" s="24" t="s">
        <v>29</v>
      </c>
      <c r="J44" s="24" t="s">
        <v>29</v>
      </c>
      <c r="K44" s="25">
        <v>382745</v>
      </c>
      <c r="L44" s="25">
        <v>9877464</v>
      </c>
      <c r="M44" s="25">
        <v>23813905</v>
      </c>
      <c r="N44" s="25" t="s">
        <v>29</v>
      </c>
      <c r="O44" s="25">
        <v>3759476</v>
      </c>
      <c r="P44" s="25" t="s">
        <v>29</v>
      </c>
      <c r="Q44" s="24" t="s">
        <v>29</v>
      </c>
      <c r="R44" s="25">
        <v>2532263</v>
      </c>
      <c r="S44" s="24" t="s">
        <v>29</v>
      </c>
      <c r="T44" s="24" t="s">
        <v>29</v>
      </c>
      <c r="U44" s="24" t="s">
        <v>29</v>
      </c>
      <c r="V44" s="24" t="s">
        <v>29</v>
      </c>
      <c r="W44" s="24" t="s">
        <v>29</v>
      </c>
      <c r="X44" s="24" t="s">
        <v>29</v>
      </c>
      <c r="Y44" s="24" t="s">
        <v>29</v>
      </c>
      <c r="Z44" s="25">
        <v>1555691</v>
      </c>
      <c r="AA44" s="25">
        <v>14235452</v>
      </c>
      <c r="AB44" s="25" t="s">
        <v>29</v>
      </c>
      <c r="AC44" s="25" t="s">
        <v>29</v>
      </c>
      <c r="AD44" s="25" t="s">
        <v>29</v>
      </c>
      <c r="AE44" s="25" t="s">
        <v>29</v>
      </c>
      <c r="AF44" s="25" t="s">
        <v>29</v>
      </c>
      <c r="AG44" s="25" t="s">
        <v>29</v>
      </c>
      <c r="AH44" s="25" t="s">
        <v>29</v>
      </c>
      <c r="AI44" s="25" t="s">
        <v>29</v>
      </c>
      <c r="AJ44" s="25" t="s">
        <v>29</v>
      </c>
      <c r="AK44" s="25" t="s">
        <v>29</v>
      </c>
      <c r="AL44" s="25">
        <v>64638</v>
      </c>
    </row>
    <row r="45" spans="1:38" x14ac:dyDescent="0.2">
      <c r="A45" s="5"/>
      <c r="B45" s="23" t="s">
        <v>36</v>
      </c>
      <c r="C45" s="22">
        <f t="shared" si="5"/>
        <v>136651981.11000001</v>
      </c>
      <c r="D45" s="25">
        <v>26232459</v>
      </c>
      <c r="E45" s="25" t="s">
        <v>29</v>
      </c>
      <c r="F45" s="25">
        <v>5380446</v>
      </c>
      <c r="G45" s="25" t="s">
        <v>29</v>
      </c>
      <c r="H45" s="25">
        <v>20941550</v>
      </c>
      <c r="I45" s="24" t="s">
        <v>29</v>
      </c>
      <c r="J45" s="24" t="s">
        <v>29</v>
      </c>
      <c r="K45" s="25">
        <v>366186</v>
      </c>
      <c r="L45" s="25">
        <v>13233417</v>
      </c>
      <c r="M45" s="25">
        <v>29174521</v>
      </c>
      <c r="N45" s="25" t="s">
        <v>29</v>
      </c>
      <c r="O45" s="25">
        <v>4237023</v>
      </c>
      <c r="P45" s="25" t="s">
        <v>29</v>
      </c>
      <c r="Q45" s="24" t="s">
        <v>29</v>
      </c>
      <c r="R45" s="25">
        <v>2500766</v>
      </c>
      <c r="S45" s="24" t="s">
        <v>29</v>
      </c>
      <c r="T45" s="24" t="s">
        <v>29</v>
      </c>
      <c r="U45" s="24" t="s">
        <v>29</v>
      </c>
      <c r="V45" s="24" t="s">
        <v>29</v>
      </c>
      <c r="W45" s="24" t="s">
        <v>29</v>
      </c>
      <c r="X45" s="24" t="s">
        <v>29</v>
      </c>
      <c r="Y45" s="24" t="s">
        <v>29</v>
      </c>
      <c r="Z45" s="25">
        <v>1597817</v>
      </c>
      <c r="AA45" s="25">
        <v>12850632</v>
      </c>
      <c r="AB45" s="25">
        <v>33403.11</v>
      </c>
      <c r="AC45" s="25" t="s">
        <v>29</v>
      </c>
      <c r="AD45" s="25" t="s">
        <v>29</v>
      </c>
      <c r="AE45" s="25" t="s">
        <v>29</v>
      </c>
      <c r="AF45" s="25" t="s">
        <v>29</v>
      </c>
      <c r="AG45" s="25">
        <v>5611</v>
      </c>
      <c r="AH45" s="25" t="s">
        <v>29</v>
      </c>
      <c r="AI45" s="25">
        <v>20062350</v>
      </c>
      <c r="AJ45" s="25" t="s">
        <v>29</v>
      </c>
      <c r="AK45" s="25" t="s">
        <v>29</v>
      </c>
      <c r="AL45" s="25">
        <v>35800</v>
      </c>
    </row>
    <row r="46" spans="1:38" x14ac:dyDescent="0.2">
      <c r="A46" s="5"/>
      <c r="B46" s="23" t="s">
        <v>37</v>
      </c>
      <c r="C46" s="22">
        <f t="shared" si="5"/>
        <v>2125857587.1763999</v>
      </c>
      <c r="D46" s="25">
        <v>26415584</v>
      </c>
      <c r="E46" s="25">
        <v>1059585</v>
      </c>
      <c r="F46" s="25">
        <v>5413071</v>
      </c>
      <c r="G46" s="25" t="s">
        <v>29</v>
      </c>
      <c r="H46" s="25">
        <v>21184368</v>
      </c>
      <c r="I46" s="24" t="s">
        <v>29</v>
      </c>
      <c r="J46" s="24" t="s">
        <v>29</v>
      </c>
      <c r="K46" s="25">
        <v>388712</v>
      </c>
      <c r="L46" s="25">
        <v>12933354</v>
      </c>
      <c r="M46" s="25">
        <v>25320517</v>
      </c>
      <c r="N46" s="25" t="s">
        <v>29</v>
      </c>
      <c r="O46" s="25">
        <v>10951296</v>
      </c>
      <c r="P46" s="25">
        <v>672000</v>
      </c>
      <c r="Q46" s="24" t="s">
        <v>29</v>
      </c>
      <c r="R46" s="25">
        <v>2502580</v>
      </c>
      <c r="S46" s="24" t="s">
        <v>29</v>
      </c>
      <c r="T46" s="24" t="s">
        <v>29</v>
      </c>
      <c r="U46" s="24" t="s">
        <v>29</v>
      </c>
      <c r="V46" s="24" t="s">
        <v>29</v>
      </c>
      <c r="W46" s="24" t="s">
        <v>29</v>
      </c>
      <c r="X46" s="24" t="s">
        <v>29</v>
      </c>
      <c r="Y46" s="24" t="s">
        <v>29</v>
      </c>
      <c r="Z46" s="25">
        <v>1449104</v>
      </c>
      <c r="AA46" s="25">
        <v>9100681</v>
      </c>
      <c r="AB46" s="25" t="s">
        <v>29</v>
      </c>
      <c r="AC46" s="25" t="s">
        <v>29</v>
      </c>
      <c r="AD46" s="25" t="s">
        <v>29</v>
      </c>
      <c r="AE46" s="25" t="s">
        <v>29</v>
      </c>
      <c r="AF46" s="25" t="s">
        <v>29</v>
      </c>
      <c r="AG46" s="25">
        <v>215595</v>
      </c>
      <c r="AH46" s="25" t="s">
        <v>29</v>
      </c>
      <c r="AI46" s="25">
        <v>20156640</v>
      </c>
      <c r="AJ46" s="25" t="s">
        <v>29</v>
      </c>
      <c r="AK46" s="25">
        <v>1988063042.1264</v>
      </c>
      <c r="AL46" s="25">
        <v>31458.05</v>
      </c>
    </row>
    <row r="47" spans="1:38" x14ac:dyDescent="0.2">
      <c r="A47" s="5"/>
      <c r="B47" s="23" t="s">
        <v>38</v>
      </c>
      <c r="C47" s="22">
        <f t="shared" si="5"/>
        <v>139808589.47999999</v>
      </c>
      <c r="D47" s="25">
        <v>25875963</v>
      </c>
      <c r="E47" s="25" t="s">
        <v>29</v>
      </c>
      <c r="F47" s="25">
        <v>5062154</v>
      </c>
      <c r="G47" s="25" t="s">
        <v>29</v>
      </c>
      <c r="H47" s="25">
        <v>19570036</v>
      </c>
      <c r="I47" s="24" t="s">
        <v>29</v>
      </c>
      <c r="J47" s="24" t="s">
        <v>29</v>
      </c>
      <c r="K47" s="25">
        <v>393176</v>
      </c>
      <c r="L47" s="25">
        <v>9115540</v>
      </c>
      <c r="M47" s="25">
        <v>24661439</v>
      </c>
      <c r="N47" s="25" t="s">
        <v>29</v>
      </c>
      <c r="O47" s="25">
        <v>2478384</v>
      </c>
      <c r="P47" s="25" t="s">
        <v>29</v>
      </c>
      <c r="Q47" s="24" t="s">
        <v>29</v>
      </c>
      <c r="R47" s="25">
        <v>2184236</v>
      </c>
      <c r="S47" s="24" t="s">
        <v>29</v>
      </c>
      <c r="T47" s="24" t="s">
        <v>29</v>
      </c>
      <c r="U47" s="24" t="s">
        <v>29</v>
      </c>
      <c r="V47" s="24" t="s">
        <v>29</v>
      </c>
      <c r="W47" s="24" t="s">
        <v>29</v>
      </c>
      <c r="X47" s="24" t="s">
        <v>29</v>
      </c>
      <c r="Y47" s="24" t="s">
        <v>29</v>
      </c>
      <c r="Z47" s="25">
        <v>1154176</v>
      </c>
      <c r="AA47" s="25">
        <v>8043736</v>
      </c>
      <c r="AB47" s="25" t="s">
        <v>29</v>
      </c>
      <c r="AC47" s="25" t="s">
        <v>29</v>
      </c>
      <c r="AD47" s="25" t="s">
        <v>29</v>
      </c>
      <c r="AE47" s="25" t="s">
        <v>29</v>
      </c>
      <c r="AF47" s="25" t="s">
        <v>29</v>
      </c>
      <c r="AG47" s="25" t="s">
        <v>29</v>
      </c>
      <c r="AH47" s="25" t="s">
        <v>29</v>
      </c>
      <c r="AI47" s="25" t="s">
        <v>29</v>
      </c>
      <c r="AJ47" s="25" t="s">
        <v>29</v>
      </c>
      <c r="AK47" s="25">
        <v>41269749.479999997</v>
      </c>
      <c r="AL47" s="25" t="s">
        <v>29</v>
      </c>
    </row>
    <row r="48" spans="1:38" x14ac:dyDescent="0.2">
      <c r="A48" s="5"/>
      <c r="B48" s="23" t="s">
        <v>39</v>
      </c>
      <c r="C48" s="22">
        <f t="shared" si="5"/>
        <v>92676444</v>
      </c>
      <c r="D48" s="25">
        <v>25386104</v>
      </c>
      <c r="E48" s="25" t="s">
        <v>29</v>
      </c>
      <c r="F48" s="25">
        <v>3944745</v>
      </c>
      <c r="G48" s="25" t="s">
        <v>29</v>
      </c>
      <c r="H48" s="25">
        <v>16749548</v>
      </c>
      <c r="I48" s="24" t="s">
        <v>29</v>
      </c>
      <c r="J48" s="24" t="s">
        <v>29</v>
      </c>
      <c r="K48" s="25">
        <v>278894</v>
      </c>
      <c r="L48" s="25">
        <v>8687307</v>
      </c>
      <c r="M48" s="25">
        <v>21450585</v>
      </c>
      <c r="N48" s="25" t="s">
        <v>29</v>
      </c>
      <c r="O48" s="25">
        <v>2545511</v>
      </c>
      <c r="P48" s="25" t="s">
        <v>29</v>
      </c>
      <c r="Q48" s="24" t="s">
        <v>29</v>
      </c>
      <c r="R48" s="25">
        <v>1918977</v>
      </c>
      <c r="S48" s="24" t="s">
        <v>29</v>
      </c>
      <c r="T48" s="24" t="s">
        <v>29</v>
      </c>
      <c r="U48" s="24" t="s">
        <v>29</v>
      </c>
      <c r="V48" s="24" t="s">
        <v>29</v>
      </c>
      <c r="W48" s="24" t="s">
        <v>29</v>
      </c>
      <c r="X48" s="24" t="s">
        <v>29</v>
      </c>
      <c r="Y48" s="24" t="s">
        <v>29</v>
      </c>
      <c r="Z48" s="25">
        <v>8588786</v>
      </c>
      <c r="AA48" s="25">
        <v>3125987</v>
      </c>
      <c r="AB48" s="25" t="s">
        <v>29</v>
      </c>
      <c r="AC48" s="25" t="s">
        <v>29</v>
      </c>
      <c r="AD48" s="25" t="s">
        <v>29</v>
      </c>
      <c r="AE48" s="25" t="s">
        <v>29</v>
      </c>
      <c r="AF48" s="25" t="s">
        <v>29</v>
      </c>
      <c r="AG48" s="25" t="s">
        <v>29</v>
      </c>
      <c r="AH48" s="25" t="s">
        <v>29</v>
      </c>
      <c r="AI48" s="25" t="s">
        <v>29</v>
      </c>
      <c r="AJ48" s="25" t="s">
        <v>29</v>
      </c>
      <c r="AK48" s="25" t="s">
        <v>29</v>
      </c>
      <c r="AL48" s="25" t="s">
        <v>29</v>
      </c>
    </row>
    <row r="49" spans="1:38" x14ac:dyDescent="0.2">
      <c r="A49" s="5"/>
      <c r="B49" s="23" t="s">
        <v>40</v>
      </c>
      <c r="C49" s="22">
        <f t="shared" si="5"/>
        <v>118660780.43000001</v>
      </c>
      <c r="D49" s="25">
        <v>26031774.490000002</v>
      </c>
      <c r="E49" s="25" t="s">
        <v>29</v>
      </c>
      <c r="F49" s="25">
        <v>4634839</v>
      </c>
      <c r="G49" s="25" t="s">
        <v>29</v>
      </c>
      <c r="H49" s="25">
        <v>18898564</v>
      </c>
      <c r="I49" s="24" t="s">
        <v>29</v>
      </c>
      <c r="J49" s="24" t="s">
        <v>29</v>
      </c>
      <c r="K49" s="25">
        <v>436110</v>
      </c>
      <c r="L49" s="25">
        <v>10095009</v>
      </c>
      <c r="M49" s="25">
        <v>27436185</v>
      </c>
      <c r="N49" s="25" t="s">
        <v>29</v>
      </c>
      <c r="O49" s="25">
        <v>2371531</v>
      </c>
      <c r="P49" s="25" t="s">
        <v>29</v>
      </c>
      <c r="Q49" s="24" t="s">
        <v>29</v>
      </c>
      <c r="R49" s="25">
        <v>2222044</v>
      </c>
      <c r="S49" s="24" t="s">
        <v>29</v>
      </c>
      <c r="T49" s="24" t="s">
        <v>29</v>
      </c>
      <c r="U49" s="24" t="s">
        <v>29</v>
      </c>
      <c r="V49" s="24" t="s">
        <v>29</v>
      </c>
      <c r="W49" s="24" t="s">
        <v>29</v>
      </c>
      <c r="X49" s="24" t="s">
        <v>29</v>
      </c>
      <c r="Y49" s="24" t="s">
        <v>29</v>
      </c>
      <c r="Z49" s="25">
        <v>2046248</v>
      </c>
      <c r="AA49" s="25">
        <v>13964638</v>
      </c>
      <c r="AB49" s="25">
        <v>1361999.94</v>
      </c>
      <c r="AC49" s="25" t="s">
        <v>29</v>
      </c>
      <c r="AD49" s="25" t="s">
        <v>29</v>
      </c>
      <c r="AE49" s="25" t="s">
        <v>29</v>
      </c>
      <c r="AF49" s="25" t="s">
        <v>29</v>
      </c>
      <c r="AG49" s="25" t="s">
        <v>29</v>
      </c>
      <c r="AH49" s="25" t="s">
        <v>29</v>
      </c>
      <c r="AI49" s="25">
        <v>9161838</v>
      </c>
      <c r="AJ49" s="25" t="s">
        <v>29</v>
      </c>
      <c r="AK49" s="25" t="s">
        <v>29</v>
      </c>
      <c r="AL49" s="25" t="s">
        <v>29</v>
      </c>
    </row>
    <row r="50" spans="1:38" x14ac:dyDescent="0.2">
      <c r="A50" s="5"/>
      <c r="B50" s="23" t="s">
        <v>41</v>
      </c>
      <c r="C50" s="22">
        <f t="shared" si="5"/>
        <v>111281126</v>
      </c>
      <c r="D50" s="25">
        <v>30231187</v>
      </c>
      <c r="E50" s="25" t="s">
        <v>29</v>
      </c>
      <c r="F50" s="25">
        <v>5307250</v>
      </c>
      <c r="G50" s="25" t="s">
        <v>29</v>
      </c>
      <c r="H50" s="25">
        <v>21237733</v>
      </c>
      <c r="I50" s="24" t="s">
        <v>29</v>
      </c>
      <c r="J50" s="24" t="s">
        <v>29</v>
      </c>
      <c r="K50" s="25">
        <v>451182</v>
      </c>
      <c r="L50" s="25">
        <v>12710660</v>
      </c>
      <c r="M50" s="25">
        <v>24367515</v>
      </c>
      <c r="N50" s="25" t="s">
        <v>29</v>
      </c>
      <c r="O50" s="25">
        <v>2534055</v>
      </c>
      <c r="P50" s="25" t="s">
        <v>29</v>
      </c>
      <c r="Q50" s="24" t="s">
        <v>29</v>
      </c>
      <c r="R50" s="25">
        <v>2418319</v>
      </c>
      <c r="S50" s="24" t="s">
        <v>29</v>
      </c>
      <c r="T50" s="24" t="s">
        <v>29</v>
      </c>
      <c r="U50" s="24" t="s">
        <v>29</v>
      </c>
      <c r="V50" s="24" t="s">
        <v>29</v>
      </c>
      <c r="W50" s="24" t="s">
        <v>29</v>
      </c>
      <c r="X50" s="24" t="s">
        <v>29</v>
      </c>
      <c r="Y50" s="24" t="s">
        <v>29</v>
      </c>
      <c r="Z50" s="25">
        <v>2106473</v>
      </c>
      <c r="AA50" s="25">
        <v>9916752</v>
      </c>
      <c r="AB50" s="25" t="s">
        <v>29</v>
      </c>
      <c r="AC50" s="25" t="s">
        <v>29</v>
      </c>
      <c r="AD50" s="25" t="s">
        <v>29</v>
      </c>
      <c r="AE50" s="25" t="s">
        <v>29</v>
      </c>
      <c r="AF50" s="25" t="s">
        <v>29</v>
      </c>
      <c r="AG50" s="25" t="s">
        <v>29</v>
      </c>
      <c r="AH50" s="25" t="s">
        <v>29</v>
      </c>
      <c r="AI50" s="25" t="s">
        <v>29</v>
      </c>
      <c r="AJ50" s="25" t="s">
        <v>29</v>
      </c>
      <c r="AK50" s="25" t="s">
        <v>29</v>
      </c>
      <c r="AL50" s="25" t="s">
        <v>29</v>
      </c>
    </row>
    <row r="51" spans="1:38" x14ac:dyDescent="0.2">
      <c r="A51" s="5"/>
      <c r="B51" s="21"/>
      <c r="C51" s="16"/>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25"/>
      <c r="AD51" s="25"/>
      <c r="AE51" s="25"/>
      <c r="AF51" s="25"/>
      <c r="AG51" s="25"/>
      <c r="AH51" s="25"/>
      <c r="AI51" s="25"/>
      <c r="AJ51" s="25"/>
      <c r="AK51" s="25"/>
      <c r="AL51" s="25"/>
    </row>
    <row r="52" spans="1:38" s="13" customFormat="1" x14ac:dyDescent="0.2">
      <c r="A52" s="6">
        <v>2006</v>
      </c>
      <c r="B52" s="21" t="s">
        <v>28</v>
      </c>
      <c r="C52" s="15">
        <f>SUM(C54:C65)</f>
        <v>1205347378.98</v>
      </c>
      <c r="D52" s="22">
        <f t="shared" ref="D52:AB52" si="6">SUM(D54:D65)</f>
        <v>354182699</v>
      </c>
      <c r="E52" s="22" t="s">
        <v>29</v>
      </c>
      <c r="F52" s="22">
        <f t="shared" si="6"/>
        <v>62129954.18</v>
      </c>
      <c r="G52" s="22" t="s">
        <v>29</v>
      </c>
      <c r="H52" s="22">
        <f t="shared" si="6"/>
        <v>217814041.85999998</v>
      </c>
      <c r="I52" s="15" t="s">
        <v>29</v>
      </c>
      <c r="J52" s="15" t="s">
        <v>29</v>
      </c>
      <c r="K52" s="22">
        <f t="shared" si="6"/>
        <v>3966018.02</v>
      </c>
      <c r="L52" s="22">
        <f t="shared" si="6"/>
        <v>106035548.23999999</v>
      </c>
      <c r="M52" s="22">
        <f t="shared" si="6"/>
        <v>273721681.78000003</v>
      </c>
      <c r="N52" s="22" t="s">
        <v>29</v>
      </c>
      <c r="O52" s="22">
        <f t="shared" si="6"/>
        <v>24574230.5</v>
      </c>
      <c r="P52" s="22">
        <f t="shared" si="6"/>
        <v>12013578.460000001</v>
      </c>
      <c r="Q52" s="15" t="s">
        <v>29</v>
      </c>
      <c r="R52" s="22">
        <f t="shared" si="6"/>
        <v>31857031.420000002</v>
      </c>
      <c r="S52" s="15" t="s">
        <v>29</v>
      </c>
      <c r="T52" s="15" t="s">
        <v>29</v>
      </c>
      <c r="U52" s="15" t="s">
        <v>29</v>
      </c>
      <c r="V52" s="15" t="s">
        <v>29</v>
      </c>
      <c r="W52" s="15" t="s">
        <v>29</v>
      </c>
      <c r="X52" s="15" t="s">
        <v>29</v>
      </c>
      <c r="Y52" s="15" t="s">
        <v>29</v>
      </c>
      <c r="Z52" s="22">
        <f t="shared" si="6"/>
        <v>27337095.52</v>
      </c>
      <c r="AA52" s="22">
        <f t="shared" si="6"/>
        <v>75611226.5</v>
      </c>
      <c r="AB52" s="22">
        <f t="shared" si="6"/>
        <v>16104273.500000002</v>
      </c>
      <c r="AC52" s="22" t="s">
        <v>29</v>
      </c>
      <c r="AD52" s="22" t="s">
        <v>29</v>
      </c>
      <c r="AE52" s="22" t="s">
        <v>29</v>
      </c>
      <c r="AF52" s="22" t="s">
        <v>29</v>
      </c>
      <c r="AG52" s="22" t="s">
        <v>29</v>
      </c>
      <c r="AH52" s="22" t="s">
        <v>29</v>
      </c>
      <c r="AI52" s="22" t="s">
        <v>29</v>
      </c>
      <c r="AJ52" s="22" t="s">
        <v>29</v>
      </c>
      <c r="AK52" s="22" t="s">
        <v>29</v>
      </c>
      <c r="AL52" s="22" t="s">
        <v>29</v>
      </c>
    </row>
    <row r="53" spans="1:38" x14ac:dyDescent="0.2">
      <c r="A53" s="5"/>
      <c r="B53" s="23"/>
      <c r="C53" s="22"/>
      <c r="D53" s="25"/>
      <c r="E53" s="25"/>
      <c r="F53" s="25"/>
      <c r="G53" s="25"/>
      <c r="H53" s="25"/>
      <c r="I53" s="24"/>
      <c r="J53" s="24"/>
      <c r="K53" s="25"/>
      <c r="L53" s="25"/>
      <c r="M53" s="25"/>
      <c r="N53" s="25"/>
      <c r="O53" s="25"/>
      <c r="P53" s="25"/>
      <c r="Q53" s="24"/>
      <c r="R53" s="25"/>
      <c r="S53" s="24"/>
      <c r="T53" s="24"/>
      <c r="U53" s="24"/>
      <c r="V53" s="24"/>
      <c r="W53" s="24"/>
      <c r="X53" s="24"/>
      <c r="Y53" s="24"/>
      <c r="Z53" s="25"/>
      <c r="AA53" s="25"/>
      <c r="AB53" s="25"/>
      <c r="AC53" s="25"/>
      <c r="AD53" s="25"/>
      <c r="AE53" s="25"/>
      <c r="AF53" s="25"/>
      <c r="AG53" s="25"/>
      <c r="AH53" s="25"/>
      <c r="AI53" s="25"/>
      <c r="AJ53" s="25"/>
      <c r="AK53" s="25"/>
      <c r="AL53" s="25"/>
    </row>
    <row r="54" spans="1:38" x14ac:dyDescent="0.2">
      <c r="A54" s="5"/>
      <c r="B54" s="23" t="s">
        <v>30</v>
      </c>
      <c r="C54" s="22">
        <f t="shared" ref="C54:C65" si="7">SUM(D54:AL54)</f>
        <v>100279045.89999999</v>
      </c>
      <c r="D54" s="25">
        <v>26342411</v>
      </c>
      <c r="E54" s="25" t="s">
        <v>29</v>
      </c>
      <c r="F54" s="25">
        <v>5684490</v>
      </c>
      <c r="G54" s="25" t="s">
        <v>29</v>
      </c>
      <c r="H54" s="25">
        <v>18957767.219999999</v>
      </c>
      <c r="I54" s="24" t="s">
        <v>29</v>
      </c>
      <c r="J54" s="24" t="s">
        <v>29</v>
      </c>
      <c r="K54" s="25">
        <v>381948.84</v>
      </c>
      <c r="L54" s="25">
        <v>12721439.219999999</v>
      </c>
      <c r="M54" s="25">
        <v>22632584.940000001</v>
      </c>
      <c r="N54" s="25" t="s">
        <v>29</v>
      </c>
      <c r="O54" s="25">
        <v>2479845.9</v>
      </c>
      <c r="P54" s="25">
        <v>5895.96</v>
      </c>
      <c r="Q54" s="24" t="s">
        <v>29</v>
      </c>
      <c r="R54" s="25">
        <v>2434321</v>
      </c>
      <c r="S54" s="24" t="s">
        <v>29</v>
      </c>
      <c r="T54" s="24" t="s">
        <v>29</v>
      </c>
      <c r="U54" s="24" t="s">
        <v>29</v>
      </c>
      <c r="V54" s="24" t="s">
        <v>29</v>
      </c>
      <c r="W54" s="24" t="s">
        <v>29</v>
      </c>
      <c r="X54" s="24" t="s">
        <v>29</v>
      </c>
      <c r="Y54" s="24" t="s">
        <v>29</v>
      </c>
      <c r="Z54" s="25">
        <v>1836542.82</v>
      </c>
      <c r="AA54" s="25">
        <v>6801799</v>
      </c>
      <c r="AB54" s="25" t="s">
        <v>29</v>
      </c>
      <c r="AC54" s="25" t="s">
        <v>29</v>
      </c>
      <c r="AD54" s="25" t="s">
        <v>29</v>
      </c>
      <c r="AE54" s="25" t="s">
        <v>29</v>
      </c>
      <c r="AF54" s="25" t="s">
        <v>29</v>
      </c>
      <c r="AG54" s="25" t="s">
        <v>29</v>
      </c>
      <c r="AH54" s="25" t="s">
        <v>29</v>
      </c>
      <c r="AI54" s="25" t="s">
        <v>29</v>
      </c>
      <c r="AJ54" s="25" t="s">
        <v>29</v>
      </c>
      <c r="AK54" s="25" t="s">
        <v>29</v>
      </c>
      <c r="AL54" s="25" t="s">
        <v>29</v>
      </c>
    </row>
    <row r="55" spans="1:38" x14ac:dyDescent="0.2">
      <c r="A55" s="5"/>
      <c r="B55" s="23" t="s">
        <v>31</v>
      </c>
      <c r="C55" s="22">
        <f t="shared" si="7"/>
        <v>96248491.879999995</v>
      </c>
      <c r="D55" s="25">
        <v>26723153</v>
      </c>
      <c r="E55" s="25" t="s">
        <v>29</v>
      </c>
      <c r="F55" s="25">
        <v>5141821.4400000004</v>
      </c>
      <c r="G55" s="25" t="s">
        <v>29</v>
      </c>
      <c r="H55" s="25">
        <v>17391703</v>
      </c>
      <c r="I55" s="24" t="s">
        <v>29</v>
      </c>
      <c r="J55" s="24" t="s">
        <v>29</v>
      </c>
      <c r="K55" s="25">
        <v>327100</v>
      </c>
      <c r="L55" s="25">
        <v>11496388</v>
      </c>
      <c r="M55" s="25">
        <v>20287432</v>
      </c>
      <c r="N55" s="25" t="s">
        <v>29</v>
      </c>
      <c r="O55" s="25">
        <v>1862314.44</v>
      </c>
      <c r="P55" s="25" t="s">
        <v>29</v>
      </c>
      <c r="Q55" s="24" t="s">
        <v>29</v>
      </c>
      <c r="R55" s="25">
        <v>2210044</v>
      </c>
      <c r="S55" s="24" t="s">
        <v>29</v>
      </c>
      <c r="T55" s="24" t="s">
        <v>29</v>
      </c>
      <c r="U55" s="24" t="s">
        <v>29</v>
      </c>
      <c r="V55" s="24" t="s">
        <v>29</v>
      </c>
      <c r="W55" s="24" t="s">
        <v>29</v>
      </c>
      <c r="X55" s="24" t="s">
        <v>29</v>
      </c>
      <c r="Y55" s="24" t="s">
        <v>29</v>
      </c>
      <c r="Z55" s="25">
        <v>2330230</v>
      </c>
      <c r="AA55" s="25">
        <v>8478306</v>
      </c>
      <c r="AB55" s="25" t="s">
        <v>29</v>
      </c>
      <c r="AC55" s="25" t="s">
        <v>29</v>
      </c>
      <c r="AD55" s="25" t="s">
        <v>29</v>
      </c>
      <c r="AE55" s="25" t="s">
        <v>29</v>
      </c>
      <c r="AF55" s="25" t="s">
        <v>29</v>
      </c>
      <c r="AG55" s="25" t="s">
        <v>29</v>
      </c>
      <c r="AH55" s="25" t="s">
        <v>29</v>
      </c>
      <c r="AI55" s="25" t="s">
        <v>29</v>
      </c>
      <c r="AJ55" s="25" t="s">
        <v>29</v>
      </c>
      <c r="AK55" s="25" t="s">
        <v>29</v>
      </c>
      <c r="AL55" s="25" t="s">
        <v>29</v>
      </c>
    </row>
    <row r="56" spans="1:38" x14ac:dyDescent="0.2">
      <c r="A56" s="5"/>
      <c r="B56" s="23" t="s">
        <v>32</v>
      </c>
      <c r="C56" s="22">
        <f t="shared" si="7"/>
        <v>114629970</v>
      </c>
      <c r="D56" s="25">
        <v>30608900</v>
      </c>
      <c r="E56" s="25" t="s">
        <v>29</v>
      </c>
      <c r="F56" s="25">
        <v>5994967</v>
      </c>
      <c r="G56" s="25" t="s">
        <v>29</v>
      </c>
      <c r="H56" s="25">
        <v>20638231</v>
      </c>
      <c r="I56" s="24" t="s">
        <v>29</v>
      </c>
      <c r="J56" s="24" t="s">
        <v>29</v>
      </c>
      <c r="K56" s="25">
        <v>386451</v>
      </c>
      <c r="L56" s="25">
        <v>10634989</v>
      </c>
      <c r="M56" s="25">
        <v>26273267</v>
      </c>
      <c r="N56" s="25" t="s">
        <v>29</v>
      </c>
      <c r="O56" s="25">
        <v>2399594</v>
      </c>
      <c r="P56" s="25">
        <v>152675</v>
      </c>
      <c r="Q56" s="24" t="s">
        <v>29</v>
      </c>
      <c r="R56" s="25">
        <v>2456473</v>
      </c>
      <c r="S56" s="24" t="s">
        <v>29</v>
      </c>
      <c r="T56" s="24" t="s">
        <v>29</v>
      </c>
      <c r="U56" s="24" t="s">
        <v>29</v>
      </c>
      <c r="V56" s="24" t="s">
        <v>29</v>
      </c>
      <c r="W56" s="24" t="s">
        <v>29</v>
      </c>
      <c r="X56" s="24" t="s">
        <v>29</v>
      </c>
      <c r="Y56" s="24" t="s">
        <v>29</v>
      </c>
      <c r="Z56" s="25">
        <v>3024244</v>
      </c>
      <c r="AA56" s="25">
        <v>12060179</v>
      </c>
      <c r="AB56" s="25" t="s">
        <v>29</v>
      </c>
      <c r="AC56" s="25" t="s">
        <v>29</v>
      </c>
      <c r="AD56" s="25" t="s">
        <v>29</v>
      </c>
      <c r="AE56" s="25" t="s">
        <v>29</v>
      </c>
      <c r="AF56" s="25" t="s">
        <v>29</v>
      </c>
      <c r="AG56" s="25" t="s">
        <v>29</v>
      </c>
      <c r="AH56" s="25" t="s">
        <v>29</v>
      </c>
      <c r="AI56" s="25" t="s">
        <v>29</v>
      </c>
      <c r="AJ56" s="25" t="s">
        <v>29</v>
      </c>
      <c r="AK56" s="25" t="s">
        <v>29</v>
      </c>
      <c r="AL56" s="25" t="s">
        <v>29</v>
      </c>
    </row>
    <row r="57" spans="1:38" x14ac:dyDescent="0.2">
      <c r="A57" s="5"/>
      <c r="B57" s="23" t="s">
        <v>33</v>
      </c>
      <c r="C57" s="22">
        <f t="shared" si="7"/>
        <v>97276933</v>
      </c>
      <c r="D57" s="25">
        <v>28319424</v>
      </c>
      <c r="E57" s="25" t="s">
        <v>29</v>
      </c>
      <c r="F57" s="25">
        <v>5047281</v>
      </c>
      <c r="G57" s="25" t="s">
        <v>29</v>
      </c>
      <c r="H57" s="25">
        <v>18113398</v>
      </c>
      <c r="I57" s="24" t="s">
        <v>29</v>
      </c>
      <c r="J57" s="24" t="s">
        <v>29</v>
      </c>
      <c r="K57" s="25">
        <v>305551</v>
      </c>
      <c r="L57" s="25">
        <v>9566900</v>
      </c>
      <c r="M57" s="25">
        <v>21148541</v>
      </c>
      <c r="N57" s="25" t="s">
        <v>29</v>
      </c>
      <c r="O57" s="25">
        <v>1662419</v>
      </c>
      <c r="P57" s="25">
        <v>779831</v>
      </c>
      <c r="Q57" s="24" t="s">
        <v>29</v>
      </c>
      <c r="R57" s="25">
        <v>2341389</v>
      </c>
      <c r="S57" s="24" t="s">
        <v>29</v>
      </c>
      <c r="T57" s="24" t="s">
        <v>29</v>
      </c>
      <c r="U57" s="24" t="s">
        <v>29</v>
      </c>
      <c r="V57" s="24" t="s">
        <v>29</v>
      </c>
      <c r="W57" s="24" t="s">
        <v>29</v>
      </c>
      <c r="X57" s="24" t="s">
        <v>29</v>
      </c>
      <c r="Y57" s="24" t="s">
        <v>29</v>
      </c>
      <c r="Z57" s="25">
        <v>1994300</v>
      </c>
      <c r="AA57" s="25">
        <v>7028153</v>
      </c>
      <c r="AB57" s="25">
        <v>969746</v>
      </c>
      <c r="AC57" s="25" t="s">
        <v>29</v>
      </c>
      <c r="AD57" s="25" t="s">
        <v>29</v>
      </c>
      <c r="AE57" s="25" t="s">
        <v>29</v>
      </c>
      <c r="AF57" s="25" t="s">
        <v>29</v>
      </c>
      <c r="AG57" s="25" t="s">
        <v>29</v>
      </c>
      <c r="AH57" s="25" t="s">
        <v>29</v>
      </c>
      <c r="AI57" s="25" t="s">
        <v>29</v>
      </c>
      <c r="AJ57" s="25" t="s">
        <v>29</v>
      </c>
      <c r="AK57" s="25" t="s">
        <v>29</v>
      </c>
      <c r="AL57" s="25" t="s">
        <v>29</v>
      </c>
    </row>
    <row r="58" spans="1:38" x14ac:dyDescent="0.2">
      <c r="A58" s="5"/>
      <c r="B58" s="23" t="s">
        <v>34</v>
      </c>
      <c r="C58" s="22">
        <f t="shared" si="7"/>
        <v>101252235</v>
      </c>
      <c r="D58" s="25">
        <v>29187780</v>
      </c>
      <c r="E58" s="25" t="s">
        <v>29</v>
      </c>
      <c r="F58" s="25">
        <v>5204609</v>
      </c>
      <c r="G58" s="25" t="s">
        <v>29</v>
      </c>
      <c r="H58" s="25">
        <v>18980653</v>
      </c>
      <c r="I58" s="24" t="s">
        <v>29</v>
      </c>
      <c r="J58" s="24" t="s">
        <v>29</v>
      </c>
      <c r="K58" s="25">
        <v>303683</v>
      </c>
      <c r="L58" s="25">
        <v>6927644</v>
      </c>
      <c r="M58" s="25">
        <v>25571937</v>
      </c>
      <c r="N58" s="25" t="s">
        <v>29</v>
      </c>
      <c r="O58" s="25">
        <v>1374520</v>
      </c>
      <c r="P58" s="25">
        <v>1718317</v>
      </c>
      <c r="Q58" s="24" t="s">
        <v>29</v>
      </c>
      <c r="R58" s="25">
        <v>2383030</v>
      </c>
      <c r="S58" s="24" t="s">
        <v>29</v>
      </c>
      <c r="T58" s="24" t="s">
        <v>29</v>
      </c>
      <c r="U58" s="24" t="s">
        <v>29</v>
      </c>
      <c r="V58" s="24" t="s">
        <v>29</v>
      </c>
      <c r="W58" s="24" t="s">
        <v>29</v>
      </c>
      <c r="X58" s="24" t="s">
        <v>29</v>
      </c>
      <c r="Y58" s="24" t="s">
        <v>29</v>
      </c>
      <c r="Z58" s="25">
        <v>1928350</v>
      </c>
      <c r="AA58" s="25">
        <v>5118781</v>
      </c>
      <c r="AB58" s="25">
        <v>2552931</v>
      </c>
      <c r="AC58" s="25" t="s">
        <v>29</v>
      </c>
      <c r="AD58" s="25" t="s">
        <v>29</v>
      </c>
      <c r="AE58" s="25" t="s">
        <v>29</v>
      </c>
      <c r="AF58" s="25" t="s">
        <v>29</v>
      </c>
      <c r="AG58" s="25" t="s">
        <v>29</v>
      </c>
      <c r="AH58" s="25" t="s">
        <v>29</v>
      </c>
      <c r="AI58" s="25" t="s">
        <v>29</v>
      </c>
      <c r="AJ58" s="25" t="s">
        <v>29</v>
      </c>
      <c r="AK58" s="25" t="s">
        <v>29</v>
      </c>
      <c r="AL58" s="25" t="s">
        <v>29</v>
      </c>
    </row>
    <row r="59" spans="1:38" x14ac:dyDescent="0.2">
      <c r="A59" s="5"/>
      <c r="B59" s="23" t="s">
        <v>35</v>
      </c>
      <c r="C59" s="22">
        <f t="shared" si="7"/>
        <v>105870762</v>
      </c>
      <c r="D59" s="25">
        <v>29512099</v>
      </c>
      <c r="E59" s="25" t="s">
        <v>29</v>
      </c>
      <c r="F59" s="25">
        <v>5107495</v>
      </c>
      <c r="G59" s="25" t="s">
        <v>29</v>
      </c>
      <c r="H59" s="25">
        <v>18740264</v>
      </c>
      <c r="I59" s="24" t="s">
        <v>29</v>
      </c>
      <c r="J59" s="24" t="s">
        <v>29</v>
      </c>
      <c r="K59" s="25">
        <v>319769</v>
      </c>
      <c r="L59" s="25">
        <v>7780179</v>
      </c>
      <c r="M59" s="25">
        <v>24279340</v>
      </c>
      <c r="N59" s="25" t="s">
        <v>29</v>
      </c>
      <c r="O59" s="25">
        <v>2235305</v>
      </c>
      <c r="P59" s="25">
        <v>1493662</v>
      </c>
      <c r="Q59" s="24" t="s">
        <v>29</v>
      </c>
      <c r="R59" s="25">
        <v>2532962</v>
      </c>
      <c r="S59" s="24" t="s">
        <v>29</v>
      </c>
      <c r="T59" s="24" t="s">
        <v>29</v>
      </c>
      <c r="U59" s="24" t="s">
        <v>29</v>
      </c>
      <c r="V59" s="24" t="s">
        <v>29</v>
      </c>
      <c r="W59" s="24" t="s">
        <v>29</v>
      </c>
      <c r="X59" s="24" t="s">
        <v>29</v>
      </c>
      <c r="Y59" s="24" t="s">
        <v>29</v>
      </c>
      <c r="Z59" s="25">
        <v>2134849</v>
      </c>
      <c r="AA59" s="25">
        <v>9227368</v>
      </c>
      <c r="AB59" s="25">
        <v>2507470</v>
      </c>
      <c r="AC59" s="25" t="s">
        <v>29</v>
      </c>
      <c r="AD59" s="25" t="s">
        <v>29</v>
      </c>
      <c r="AE59" s="25" t="s">
        <v>29</v>
      </c>
      <c r="AF59" s="25" t="s">
        <v>29</v>
      </c>
      <c r="AG59" s="25" t="s">
        <v>29</v>
      </c>
      <c r="AH59" s="25" t="s">
        <v>29</v>
      </c>
      <c r="AI59" s="25" t="s">
        <v>29</v>
      </c>
      <c r="AJ59" s="25" t="s">
        <v>29</v>
      </c>
      <c r="AK59" s="25" t="s">
        <v>29</v>
      </c>
      <c r="AL59" s="25" t="s">
        <v>29</v>
      </c>
    </row>
    <row r="60" spans="1:38" x14ac:dyDescent="0.2">
      <c r="A60" s="5"/>
      <c r="B60" s="23" t="s">
        <v>36</v>
      </c>
      <c r="C60" s="22">
        <f t="shared" si="7"/>
        <v>96707227.819999993</v>
      </c>
      <c r="D60" s="25">
        <v>29293862</v>
      </c>
      <c r="E60" s="25" t="s">
        <v>29</v>
      </c>
      <c r="F60" s="25">
        <v>4886284.62</v>
      </c>
      <c r="G60" s="25" t="s">
        <v>29</v>
      </c>
      <c r="H60" s="25">
        <v>17599829.940000005</v>
      </c>
      <c r="I60" s="24" t="s">
        <v>29</v>
      </c>
      <c r="J60" s="24" t="s">
        <v>29</v>
      </c>
      <c r="K60" s="25">
        <v>278380.12</v>
      </c>
      <c r="L60" s="25">
        <v>9002477.9199999999</v>
      </c>
      <c r="M60" s="25">
        <v>21680775.960000001</v>
      </c>
      <c r="N60" s="25" t="s">
        <v>29</v>
      </c>
      <c r="O60" s="25">
        <v>1655613.02</v>
      </c>
      <c r="P60" s="25">
        <v>1266968.82</v>
      </c>
      <c r="Q60" s="24" t="s">
        <v>29</v>
      </c>
      <c r="R60" s="25">
        <v>2550410.44</v>
      </c>
      <c r="S60" s="24" t="s">
        <v>29</v>
      </c>
      <c r="T60" s="24" t="s">
        <v>29</v>
      </c>
      <c r="U60" s="24" t="s">
        <v>29</v>
      </c>
      <c r="V60" s="24" t="s">
        <v>29</v>
      </c>
      <c r="W60" s="24" t="s">
        <v>29</v>
      </c>
      <c r="X60" s="24" t="s">
        <v>29</v>
      </c>
      <c r="Y60" s="24" t="s">
        <v>29</v>
      </c>
      <c r="Z60" s="25">
        <v>2001848.48</v>
      </c>
      <c r="AA60" s="25">
        <v>4107487.18</v>
      </c>
      <c r="AB60" s="25">
        <v>2383289.3199999998</v>
      </c>
      <c r="AC60" s="25" t="s">
        <v>29</v>
      </c>
      <c r="AD60" s="25" t="s">
        <v>29</v>
      </c>
      <c r="AE60" s="25" t="s">
        <v>29</v>
      </c>
      <c r="AF60" s="25" t="s">
        <v>29</v>
      </c>
      <c r="AG60" s="25" t="s">
        <v>29</v>
      </c>
      <c r="AH60" s="25" t="s">
        <v>29</v>
      </c>
      <c r="AI60" s="25" t="s">
        <v>29</v>
      </c>
      <c r="AJ60" s="25" t="s">
        <v>29</v>
      </c>
      <c r="AK60" s="25" t="s">
        <v>29</v>
      </c>
      <c r="AL60" s="25" t="s">
        <v>29</v>
      </c>
    </row>
    <row r="61" spans="1:38" x14ac:dyDescent="0.2">
      <c r="A61" s="5"/>
      <c r="B61" s="23" t="s">
        <v>37</v>
      </c>
      <c r="C61" s="22">
        <f t="shared" si="7"/>
        <v>101199291.34</v>
      </c>
      <c r="D61" s="25">
        <v>30124208</v>
      </c>
      <c r="E61" s="25" t="s">
        <v>29</v>
      </c>
      <c r="F61" s="25">
        <v>4804566.0599999996</v>
      </c>
      <c r="G61" s="25" t="s">
        <v>29</v>
      </c>
      <c r="H61" s="25">
        <v>17892505.260000002</v>
      </c>
      <c r="I61" s="24" t="s">
        <v>29</v>
      </c>
      <c r="J61" s="24" t="s">
        <v>29</v>
      </c>
      <c r="K61" s="25">
        <v>292493.88</v>
      </c>
      <c r="L61" s="25">
        <v>7457749.7400000002</v>
      </c>
      <c r="M61" s="25">
        <v>23063894.52</v>
      </c>
      <c r="N61" s="25" t="s">
        <v>29</v>
      </c>
      <c r="O61" s="25">
        <v>1561156.94</v>
      </c>
      <c r="P61" s="25">
        <v>1436087.08</v>
      </c>
      <c r="Q61" s="24" t="s">
        <v>29</v>
      </c>
      <c r="R61" s="25">
        <v>2717420.32</v>
      </c>
      <c r="S61" s="24" t="s">
        <v>29</v>
      </c>
      <c r="T61" s="24" t="s">
        <v>29</v>
      </c>
      <c r="U61" s="24" t="s">
        <v>29</v>
      </c>
      <c r="V61" s="24" t="s">
        <v>29</v>
      </c>
      <c r="W61" s="24" t="s">
        <v>29</v>
      </c>
      <c r="X61" s="24" t="s">
        <v>29</v>
      </c>
      <c r="Y61" s="24" t="s">
        <v>29</v>
      </c>
      <c r="Z61" s="25">
        <v>2039092.28</v>
      </c>
      <c r="AA61" s="25">
        <v>7347206.1399999997</v>
      </c>
      <c r="AB61" s="25">
        <v>2462911.12</v>
      </c>
      <c r="AC61" s="25" t="s">
        <v>29</v>
      </c>
      <c r="AD61" s="25" t="s">
        <v>29</v>
      </c>
      <c r="AE61" s="25" t="s">
        <v>29</v>
      </c>
      <c r="AF61" s="25" t="s">
        <v>29</v>
      </c>
      <c r="AG61" s="25" t="s">
        <v>29</v>
      </c>
      <c r="AH61" s="25" t="s">
        <v>29</v>
      </c>
      <c r="AI61" s="25" t="s">
        <v>29</v>
      </c>
      <c r="AJ61" s="25" t="s">
        <v>29</v>
      </c>
      <c r="AK61" s="25" t="s">
        <v>29</v>
      </c>
      <c r="AL61" s="25" t="s">
        <v>29</v>
      </c>
    </row>
    <row r="62" spans="1:38" x14ac:dyDescent="0.2">
      <c r="A62" s="5"/>
      <c r="B62" s="23" t="s">
        <v>38</v>
      </c>
      <c r="C62" s="22">
        <f t="shared" si="7"/>
        <v>78730540.520000011</v>
      </c>
      <c r="D62" s="25">
        <v>28829980</v>
      </c>
      <c r="E62" s="25" t="s">
        <v>29</v>
      </c>
      <c r="F62" s="25">
        <v>3835165.36</v>
      </c>
      <c r="G62" s="25" t="s">
        <v>29</v>
      </c>
      <c r="H62" s="25">
        <v>13262355.720000001</v>
      </c>
      <c r="I62" s="24" t="s">
        <v>29</v>
      </c>
      <c r="J62" s="24" t="s">
        <v>29</v>
      </c>
      <c r="K62" s="25">
        <v>213101.74</v>
      </c>
      <c r="L62" s="25">
        <v>4860270.22</v>
      </c>
      <c r="M62" s="25">
        <v>16581721.880000001</v>
      </c>
      <c r="N62" s="25" t="s">
        <v>29</v>
      </c>
      <c r="O62" s="25">
        <v>1336304.54</v>
      </c>
      <c r="P62" s="25">
        <v>959577.02</v>
      </c>
      <c r="Q62" s="24" t="s">
        <v>29</v>
      </c>
      <c r="R62" s="25">
        <v>2025735.88</v>
      </c>
      <c r="S62" s="24" t="s">
        <v>29</v>
      </c>
      <c r="T62" s="24" t="s">
        <v>29</v>
      </c>
      <c r="U62" s="24" t="s">
        <v>29</v>
      </c>
      <c r="V62" s="24" t="s">
        <v>29</v>
      </c>
      <c r="W62" s="24" t="s">
        <v>29</v>
      </c>
      <c r="X62" s="24" t="s">
        <v>29</v>
      </c>
      <c r="Y62" s="24" t="s">
        <v>29</v>
      </c>
      <c r="Z62" s="25">
        <v>2121973.1800000002</v>
      </c>
      <c r="AA62" s="25">
        <v>2916508.9</v>
      </c>
      <c r="AB62" s="25">
        <v>1787846.08</v>
      </c>
      <c r="AC62" s="25" t="s">
        <v>29</v>
      </c>
      <c r="AD62" s="25" t="s">
        <v>29</v>
      </c>
      <c r="AE62" s="25" t="s">
        <v>29</v>
      </c>
      <c r="AF62" s="25" t="s">
        <v>29</v>
      </c>
      <c r="AG62" s="25" t="s">
        <v>29</v>
      </c>
      <c r="AH62" s="25" t="s">
        <v>29</v>
      </c>
      <c r="AI62" s="25" t="s">
        <v>29</v>
      </c>
      <c r="AJ62" s="25" t="s">
        <v>29</v>
      </c>
      <c r="AK62" s="25" t="s">
        <v>29</v>
      </c>
      <c r="AL62" s="25" t="s">
        <v>29</v>
      </c>
    </row>
    <row r="63" spans="1:38" x14ac:dyDescent="0.2">
      <c r="A63" s="5"/>
      <c r="B63" s="23" t="s">
        <v>39</v>
      </c>
      <c r="C63" s="22">
        <f t="shared" si="7"/>
        <v>111521584.72</v>
      </c>
      <c r="D63" s="25">
        <v>31571832</v>
      </c>
      <c r="E63" s="25" t="s">
        <v>29</v>
      </c>
      <c r="F63" s="25">
        <v>5356581.3</v>
      </c>
      <c r="G63" s="25" t="s">
        <v>29</v>
      </c>
      <c r="H63" s="25">
        <v>18792816.420000002</v>
      </c>
      <c r="I63" s="24" t="s">
        <v>29</v>
      </c>
      <c r="J63" s="24" t="s">
        <v>29</v>
      </c>
      <c r="K63" s="25">
        <v>392454</v>
      </c>
      <c r="L63" s="25">
        <v>6531873</v>
      </c>
      <c r="M63" s="25">
        <v>26507177</v>
      </c>
      <c r="N63" s="25" t="s">
        <v>29</v>
      </c>
      <c r="O63" s="25">
        <v>5817436</v>
      </c>
      <c r="P63" s="25">
        <v>1853122</v>
      </c>
      <c r="Q63" s="24" t="s">
        <v>29</v>
      </c>
      <c r="R63" s="25">
        <v>3387865</v>
      </c>
      <c r="S63" s="24" t="s">
        <v>29</v>
      </c>
      <c r="T63" s="24" t="s">
        <v>29</v>
      </c>
      <c r="U63" s="24" t="s">
        <v>29</v>
      </c>
      <c r="V63" s="24" t="s">
        <v>29</v>
      </c>
      <c r="W63" s="24" t="s">
        <v>29</v>
      </c>
      <c r="X63" s="24" t="s">
        <v>29</v>
      </c>
      <c r="Y63" s="24" t="s">
        <v>29</v>
      </c>
      <c r="Z63" s="25">
        <v>2524916</v>
      </c>
      <c r="AA63" s="25">
        <v>6070549</v>
      </c>
      <c r="AB63" s="25">
        <v>2714963</v>
      </c>
      <c r="AC63" s="25" t="s">
        <v>29</v>
      </c>
      <c r="AD63" s="25" t="s">
        <v>29</v>
      </c>
      <c r="AE63" s="25" t="s">
        <v>29</v>
      </c>
      <c r="AF63" s="25" t="s">
        <v>29</v>
      </c>
      <c r="AG63" s="25" t="s">
        <v>29</v>
      </c>
      <c r="AH63" s="25" t="s">
        <v>29</v>
      </c>
      <c r="AI63" s="25" t="s">
        <v>29</v>
      </c>
      <c r="AJ63" s="25" t="s">
        <v>29</v>
      </c>
      <c r="AK63" s="25" t="s">
        <v>29</v>
      </c>
      <c r="AL63" s="25" t="s">
        <v>29</v>
      </c>
    </row>
    <row r="64" spans="1:38" x14ac:dyDescent="0.2">
      <c r="A64" s="5"/>
      <c r="B64" s="23" t="s">
        <v>40</v>
      </c>
      <c r="C64" s="22">
        <f t="shared" si="7"/>
        <v>95535057.180000007</v>
      </c>
      <c r="D64" s="25">
        <v>30513690</v>
      </c>
      <c r="E64" s="25" t="s">
        <v>29</v>
      </c>
      <c r="F64" s="25">
        <v>5335501.92</v>
      </c>
      <c r="G64" s="25" t="s">
        <v>29</v>
      </c>
      <c r="H64" s="25">
        <v>18110600.759999998</v>
      </c>
      <c r="I64" s="24" t="s">
        <v>29</v>
      </c>
      <c r="J64" s="24" t="s">
        <v>29</v>
      </c>
      <c r="K64" s="25">
        <v>368587.38</v>
      </c>
      <c r="L64" s="25">
        <v>7852595.5200000005</v>
      </c>
      <c r="M64" s="25">
        <v>21824952.239999998</v>
      </c>
      <c r="N64" s="25" t="s">
        <v>29</v>
      </c>
      <c r="O64" s="25">
        <v>1074380.58</v>
      </c>
      <c r="P64" s="25">
        <v>1113800.94</v>
      </c>
      <c r="Q64" s="24" t="s">
        <v>29</v>
      </c>
      <c r="R64" s="25">
        <v>3093940.5</v>
      </c>
      <c r="S64" s="24" t="s">
        <v>29</v>
      </c>
      <c r="T64" s="24" t="s">
        <v>29</v>
      </c>
      <c r="U64" s="24" t="s">
        <v>29</v>
      </c>
      <c r="V64" s="24" t="s">
        <v>29</v>
      </c>
      <c r="W64" s="24" t="s">
        <v>29</v>
      </c>
      <c r="X64" s="24" t="s">
        <v>29</v>
      </c>
      <c r="Y64" s="24" t="s">
        <v>29</v>
      </c>
      <c r="Z64" s="25">
        <v>1821196.86</v>
      </c>
      <c r="AA64" s="25">
        <v>4110950.76</v>
      </c>
      <c r="AB64" s="25">
        <v>314859.71999999997</v>
      </c>
      <c r="AC64" s="25" t="s">
        <v>29</v>
      </c>
      <c r="AD64" s="25" t="s">
        <v>29</v>
      </c>
      <c r="AE64" s="25" t="s">
        <v>29</v>
      </c>
      <c r="AF64" s="25" t="s">
        <v>29</v>
      </c>
      <c r="AG64" s="25" t="s">
        <v>29</v>
      </c>
      <c r="AH64" s="25" t="s">
        <v>29</v>
      </c>
      <c r="AI64" s="25" t="s">
        <v>29</v>
      </c>
      <c r="AJ64" s="25" t="s">
        <v>29</v>
      </c>
      <c r="AK64" s="25" t="s">
        <v>29</v>
      </c>
      <c r="AL64" s="25" t="s">
        <v>29</v>
      </c>
    </row>
    <row r="65" spans="1:38" x14ac:dyDescent="0.2">
      <c r="A65" s="5"/>
      <c r="B65" s="23" t="s">
        <v>41</v>
      </c>
      <c r="C65" s="22">
        <f t="shared" si="7"/>
        <v>106096239.62</v>
      </c>
      <c r="D65" s="25">
        <v>33155360</v>
      </c>
      <c r="E65" s="25" t="s">
        <v>29</v>
      </c>
      <c r="F65" s="25">
        <v>5731191.4799999995</v>
      </c>
      <c r="G65" s="25" t="s">
        <v>29</v>
      </c>
      <c r="H65" s="25">
        <v>19333917.539999999</v>
      </c>
      <c r="I65" s="24" t="s">
        <v>29</v>
      </c>
      <c r="J65" s="24" t="s">
        <v>29</v>
      </c>
      <c r="K65" s="25">
        <v>396498.06</v>
      </c>
      <c r="L65" s="25">
        <v>11203042.619999999</v>
      </c>
      <c r="M65" s="25">
        <v>23870058.240000002</v>
      </c>
      <c r="N65" s="25" t="s">
        <v>29</v>
      </c>
      <c r="O65" s="25">
        <v>1115341.08</v>
      </c>
      <c r="P65" s="25">
        <v>1233641.6399999999</v>
      </c>
      <c r="Q65" s="24" t="s">
        <v>29</v>
      </c>
      <c r="R65" s="25">
        <v>3723440.28</v>
      </c>
      <c r="S65" s="24" t="s">
        <v>29</v>
      </c>
      <c r="T65" s="24" t="s">
        <v>29</v>
      </c>
      <c r="U65" s="24" t="s">
        <v>29</v>
      </c>
      <c r="V65" s="24" t="s">
        <v>29</v>
      </c>
      <c r="W65" s="24" t="s">
        <v>29</v>
      </c>
      <c r="X65" s="24" t="s">
        <v>29</v>
      </c>
      <c r="Y65" s="24" t="s">
        <v>29</v>
      </c>
      <c r="Z65" s="25">
        <v>3579552.9</v>
      </c>
      <c r="AA65" s="25">
        <v>2343938.52</v>
      </c>
      <c r="AB65" s="25">
        <v>410257.26</v>
      </c>
      <c r="AC65" s="25" t="s">
        <v>29</v>
      </c>
      <c r="AD65" s="25" t="s">
        <v>29</v>
      </c>
      <c r="AE65" s="25" t="s">
        <v>29</v>
      </c>
      <c r="AF65" s="25" t="s">
        <v>29</v>
      </c>
      <c r="AG65" s="25" t="s">
        <v>29</v>
      </c>
      <c r="AH65" s="25" t="s">
        <v>29</v>
      </c>
      <c r="AI65" s="25" t="s">
        <v>29</v>
      </c>
      <c r="AJ65" s="25" t="s">
        <v>29</v>
      </c>
      <c r="AK65" s="25" t="s">
        <v>29</v>
      </c>
      <c r="AL65" s="25" t="s">
        <v>29</v>
      </c>
    </row>
    <row r="66" spans="1:38" x14ac:dyDescent="0.2">
      <c r="A66" s="5"/>
      <c r="B66" s="21"/>
      <c r="C66" s="16"/>
      <c r="D66" s="17"/>
      <c r="E66" s="25"/>
      <c r="F66" s="17"/>
      <c r="G66" s="25"/>
      <c r="H66" s="17"/>
      <c r="I66" s="17"/>
      <c r="J66" s="17"/>
      <c r="K66" s="17"/>
      <c r="L66" s="17"/>
      <c r="M66" s="17"/>
      <c r="N66" s="25"/>
      <c r="O66" s="17"/>
      <c r="P66" s="17"/>
      <c r="Q66" s="17"/>
      <c r="R66" s="17"/>
      <c r="S66" s="17"/>
      <c r="T66" s="17"/>
      <c r="U66" s="17"/>
      <c r="V66" s="17"/>
      <c r="W66" s="17"/>
      <c r="X66" s="17"/>
      <c r="Y66" s="17"/>
      <c r="Z66" s="17"/>
      <c r="AA66" s="17"/>
      <c r="AB66" s="17"/>
      <c r="AC66" s="25"/>
      <c r="AD66" s="25"/>
      <c r="AE66" s="25"/>
      <c r="AF66" s="25"/>
      <c r="AG66" s="25"/>
      <c r="AH66" s="25"/>
      <c r="AI66" s="25"/>
      <c r="AJ66" s="25"/>
      <c r="AK66" s="25"/>
      <c r="AL66" s="25"/>
    </row>
    <row r="67" spans="1:38" s="13" customFormat="1" x14ac:dyDescent="0.2">
      <c r="A67" s="6">
        <v>2007</v>
      </c>
      <c r="B67" s="21" t="s">
        <v>28</v>
      </c>
      <c r="C67" s="15">
        <f>SUM(C69:C80)</f>
        <v>1212196049.5</v>
      </c>
      <c r="D67" s="22">
        <f t="shared" ref="D67:AB67" si="8">SUM(D69:D80)</f>
        <v>387781346</v>
      </c>
      <c r="E67" s="22" t="s">
        <v>29</v>
      </c>
      <c r="F67" s="22">
        <f t="shared" si="8"/>
        <v>66402657.739999995</v>
      </c>
      <c r="G67" s="22" t="s">
        <v>29</v>
      </c>
      <c r="H67" s="22">
        <f t="shared" si="8"/>
        <v>210483729.56</v>
      </c>
      <c r="I67" s="15" t="s">
        <v>29</v>
      </c>
      <c r="J67" s="15" t="s">
        <v>29</v>
      </c>
      <c r="K67" s="22">
        <f t="shared" si="8"/>
        <v>3856615.2199999997</v>
      </c>
      <c r="L67" s="22">
        <f t="shared" si="8"/>
        <v>103213356.28</v>
      </c>
      <c r="M67" s="22">
        <f t="shared" si="8"/>
        <v>224052913.54000002</v>
      </c>
      <c r="N67" s="22" t="s">
        <v>29</v>
      </c>
      <c r="O67" s="22">
        <f t="shared" si="8"/>
        <v>17574284.32</v>
      </c>
      <c r="P67" s="22">
        <f t="shared" si="8"/>
        <v>12534337.379999999</v>
      </c>
      <c r="Q67" s="15" t="s">
        <v>29</v>
      </c>
      <c r="R67" s="22">
        <f t="shared" si="8"/>
        <v>36530389.520000003</v>
      </c>
      <c r="S67" s="15" t="s">
        <v>29</v>
      </c>
      <c r="T67" s="15" t="s">
        <v>29</v>
      </c>
      <c r="U67" s="15" t="s">
        <v>29</v>
      </c>
      <c r="V67" s="15" t="s">
        <v>29</v>
      </c>
      <c r="W67" s="15" t="s">
        <v>29</v>
      </c>
      <c r="X67" s="15" t="s">
        <v>29</v>
      </c>
      <c r="Y67" s="15" t="s">
        <v>29</v>
      </c>
      <c r="Z67" s="22">
        <f t="shared" si="8"/>
        <v>22221545.079999998</v>
      </c>
      <c r="AA67" s="22">
        <f t="shared" si="8"/>
        <v>93258105.439999998</v>
      </c>
      <c r="AB67" s="22">
        <f t="shared" si="8"/>
        <v>34286769.420000002</v>
      </c>
      <c r="AC67" s="22" t="s">
        <v>29</v>
      </c>
      <c r="AD67" s="22" t="s">
        <v>29</v>
      </c>
      <c r="AE67" s="22" t="s">
        <v>29</v>
      </c>
      <c r="AF67" s="22" t="s">
        <v>29</v>
      </c>
      <c r="AG67" s="22" t="s">
        <v>29</v>
      </c>
      <c r="AH67" s="22" t="s">
        <v>29</v>
      </c>
      <c r="AI67" s="22" t="s">
        <v>29</v>
      </c>
      <c r="AJ67" s="22" t="s">
        <v>29</v>
      </c>
      <c r="AK67" s="22" t="s">
        <v>29</v>
      </c>
      <c r="AL67" s="22" t="s">
        <v>29</v>
      </c>
    </row>
    <row r="68" spans="1:38" x14ac:dyDescent="0.2">
      <c r="A68" s="5"/>
      <c r="B68" s="23"/>
      <c r="C68" s="22"/>
      <c r="D68" s="25"/>
      <c r="E68" s="25"/>
      <c r="F68" s="25"/>
      <c r="G68" s="25"/>
      <c r="H68" s="25"/>
      <c r="I68" s="24"/>
      <c r="J68" s="24"/>
      <c r="K68" s="25"/>
      <c r="L68" s="25"/>
      <c r="M68" s="25"/>
      <c r="N68" s="25"/>
      <c r="O68" s="25"/>
      <c r="P68" s="25"/>
      <c r="Q68" s="24"/>
      <c r="R68" s="25"/>
      <c r="S68" s="24"/>
      <c r="T68" s="24"/>
      <c r="U68" s="24"/>
      <c r="V68" s="24"/>
      <c r="W68" s="24"/>
      <c r="X68" s="24"/>
      <c r="Y68" s="24"/>
      <c r="Z68" s="25"/>
      <c r="AA68" s="25"/>
      <c r="AB68" s="25"/>
      <c r="AC68" s="25"/>
      <c r="AD68" s="25"/>
      <c r="AE68" s="25"/>
      <c r="AF68" s="25"/>
      <c r="AG68" s="25"/>
      <c r="AH68" s="25"/>
      <c r="AI68" s="25"/>
      <c r="AJ68" s="25"/>
      <c r="AK68" s="25"/>
      <c r="AL68" s="25"/>
    </row>
    <row r="69" spans="1:38" x14ac:dyDescent="0.2">
      <c r="A69" s="5"/>
      <c r="B69" s="23" t="s">
        <v>30</v>
      </c>
      <c r="C69" s="22">
        <f t="shared" ref="C69:C80" si="9">SUM(D69:AL69)</f>
        <v>98575297.739999995</v>
      </c>
      <c r="D69" s="25">
        <v>28913784</v>
      </c>
      <c r="E69" s="25" t="s">
        <v>29</v>
      </c>
      <c r="F69" s="25">
        <v>5832738.2399999984</v>
      </c>
      <c r="G69" s="25" t="s">
        <v>29</v>
      </c>
      <c r="H69" s="25">
        <v>19234426.259999998</v>
      </c>
      <c r="I69" s="24" t="s">
        <v>29</v>
      </c>
      <c r="J69" s="24" t="s">
        <v>29</v>
      </c>
      <c r="K69" s="25">
        <v>388080.42</v>
      </c>
      <c r="L69" s="25">
        <v>11114866.98</v>
      </c>
      <c r="M69" s="25">
        <v>19570771.5</v>
      </c>
      <c r="N69" s="25" t="s">
        <v>29</v>
      </c>
      <c r="O69" s="25">
        <v>602071.26</v>
      </c>
      <c r="P69" s="25">
        <v>1056287.3999999999</v>
      </c>
      <c r="Q69" s="24" t="s">
        <v>29</v>
      </c>
      <c r="R69" s="25">
        <v>2967098.82</v>
      </c>
      <c r="S69" s="24" t="s">
        <v>29</v>
      </c>
      <c r="T69" s="24" t="s">
        <v>29</v>
      </c>
      <c r="U69" s="24" t="s">
        <v>29</v>
      </c>
      <c r="V69" s="24" t="s">
        <v>29</v>
      </c>
      <c r="W69" s="24" t="s">
        <v>29</v>
      </c>
      <c r="X69" s="24" t="s">
        <v>29</v>
      </c>
      <c r="Y69" s="24" t="s">
        <v>29</v>
      </c>
      <c r="Z69" s="25">
        <v>2120040.2999999998</v>
      </c>
      <c r="AA69" s="25">
        <v>4731657</v>
      </c>
      <c r="AB69" s="25">
        <v>2043475.56</v>
      </c>
      <c r="AC69" s="25" t="s">
        <v>29</v>
      </c>
      <c r="AD69" s="25" t="s">
        <v>29</v>
      </c>
      <c r="AE69" s="25" t="s">
        <v>29</v>
      </c>
      <c r="AF69" s="25" t="s">
        <v>29</v>
      </c>
      <c r="AG69" s="25" t="s">
        <v>29</v>
      </c>
      <c r="AH69" s="25" t="s">
        <v>29</v>
      </c>
      <c r="AI69" s="25" t="s">
        <v>29</v>
      </c>
      <c r="AJ69" s="25" t="s">
        <v>29</v>
      </c>
      <c r="AK69" s="25" t="s">
        <v>29</v>
      </c>
      <c r="AL69" s="25" t="s">
        <v>29</v>
      </c>
    </row>
    <row r="70" spans="1:38" x14ac:dyDescent="0.2">
      <c r="A70" s="5"/>
      <c r="B70" s="23" t="s">
        <v>31</v>
      </c>
      <c r="C70" s="22">
        <f t="shared" si="9"/>
        <v>95092976.200000003</v>
      </c>
      <c r="D70" s="25">
        <v>31639981</v>
      </c>
      <c r="E70" s="25" t="s">
        <v>29</v>
      </c>
      <c r="F70" s="25">
        <v>5255055.54</v>
      </c>
      <c r="G70" s="25" t="s">
        <v>29</v>
      </c>
      <c r="H70" s="25">
        <v>17052140.280000001</v>
      </c>
      <c r="I70" s="24" t="s">
        <v>29</v>
      </c>
      <c r="J70" s="24" t="s">
        <v>29</v>
      </c>
      <c r="K70" s="25">
        <v>346618.44</v>
      </c>
      <c r="L70" s="25">
        <v>9494853.0599999987</v>
      </c>
      <c r="M70" s="25">
        <v>18249485.519999996</v>
      </c>
      <c r="N70" s="25" t="s">
        <v>29</v>
      </c>
      <c r="O70" s="25">
        <v>440167.14</v>
      </c>
      <c r="P70" s="25">
        <v>591889.62</v>
      </c>
      <c r="Q70" s="24" t="s">
        <v>29</v>
      </c>
      <c r="R70" s="25">
        <v>2689827.42</v>
      </c>
      <c r="S70" s="24" t="s">
        <v>29</v>
      </c>
      <c r="T70" s="24" t="s">
        <v>29</v>
      </c>
      <c r="U70" s="24" t="s">
        <v>29</v>
      </c>
      <c r="V70" s="24" t="s">
        <v>29</v>
      </c>
      <c r="W70" s="24" t="s">
        <v>29</v>
      </c>
      <c r="X70" s="24" t="s">
        <v>29</v>
      </c>
      <c r="Y70" s="24" t="s">
        <v>29</v>
      </c>
      <c r="Z70" s="25">
        <v>2066225.28</v>
      </c>
      <c r="AA70" s="25">
        <v>3418685.76</v>
      </c>
      <c r="AB70" s="25">
        <v>3848047.14</v>
      </c>
      <c r="AC70" s="25" t="s">
        <v>29</v>
      </c>
      <c r="AD70" s="25" t="s">
        <v>29</v>
      </c>
      <c r="AE70" s="25" t="s">
        <v>29</v>
      </c>
      <c r="AF70" s="25" t="s">
        <v>29</v>
      </c>
      <c r="AG70" s="25" t="s">
        <v>29</v>
      </c>
      <c r="AH70" s="25" t="s">
        <v>29</v>
      </c>
      <c r="AI70" s="25" t="s">
        <v>29</v>
      </c>
      <c r="AJ70" s="25" t="s">
        <v>29</v>
      </c>
      <c r="AK70" s="25" t="s">
        <v>29</v>
      </c>
      <c r="AL70" s="25" t="s">
        <v>29</v>
      </c>
    </row>
    <row r="71" spans="1:38" x14ac:dyDescent="0.2">
      <c r="A71" s="5"/>
      <c r="B71" s="23" t="s">
        <v>32</v>
      </c>
      <c r="C71" s="22">
        <f t="shared" si="9"/>
        <v>103131637.44</v>
      </c>
      <c r="D71" s="25">
        <v>33693339</v>
      </c>
      <c r="E71" s="25" t="s">
        <v>29</v>
      </c>
      <c r="F71" s="25">
        <v>6064203.1800000006</v>
      </c>
      <c r="G71" s="25" t="s">
        <v>29</v>
      </c>
      <c r="H71" s="25">
        <v>18916397.220000003</v>
      </c>
      <c r="I71" s="24" t="s">
        <v>29</v>
      </c>
      <c r="J71" s="24" t="s">
        <v>29</v>
      </c>
      <c r="K71" s="25">
        <v>350001.54</v>
      </c>
      <c r="L71" s="25">
        <v>10269371.700000001</v>
      </c>
      <c r="M71" s="25">
        <v>21215443.620000001</v>
      </c>
      <c r="N71" s="25" t="s">
        <v>29</v>
      </c>
      <c r="O71" s="25">
        <v>457569.84</v>
      </c>
      <c r="P71" s="25">
        <v>915222</v>
      </c>
      <c r="Q71" s="24" t="s">
        <v>29</v>
      </c>
      <c r="R71" s="25">
        <v>2979538.38</v>
      </c>
      <c r="S71" s="24" t="s">
        <v>29</v>
      </c>
      <c r="T71" s="24" t="s">
        <v>29</v>
      </c>
      <c r="U71" s="24" t="s">
        <v>29</v>
      </c>
      <c r="V71" s="24" t="s">
        <v>29</v>
      </c>
      <c r="W71" s="24" t="s">
        <v>29</v>
      </c>
      <c r="X71" s="24" t="s">
        <v>29</v>
      </c>
      <c r="Y71" s="24" t="s">
        <v>29</v>
      </c>
      <c r="Z71" s="25">
        <v>2026275.3</v>
      </c>
      <c r="AA71" s="25">
        <v>3180868.32</v>
      </c>
      <c r="AB71" s="25">
        <v>3063407.34</v>
      </c>
      <c r="AC71" s="25" t="s">
        <v>29</v>
      </c>
      <c r="AD71" s="25" t="s">
        <v>29</v>
      </c>
      <c r="AE71" s="25" t="s">
        <v>29</v>
      </c>
      <c r="AF71" s="25" t="s">
        <v>29</v>
      </c>
      <c r="AG71" s="25" t="s">
        <v>29</v>
      </c>
      <c r="AH71" s="25" t="s">
        <v>29</v>
      </c>
      <c r="AI71" s="25" t="s">
        <v>29</v>
      </c>
      <c r="AJ71" s="25" t="s">
        <v>29</v>
      </c>
      <c r="AK71" s="25" t="s">
        <v>29</v>
      </c>
      <c r="AL71" s="25" t="s">
        <v>29</v>
      </c>
    </row>
    <row r="72" spans="1:38" x14ac:dyDescent="0.2">
      <c r="A72" s="5"/>
      <c r="B72" s="23" t="s">
        <v>33</v>
      </c>
      <c r="C72" s="22">
        <f t="shared" si="9"/>
        <v>89222391.120000005</v>
      </c>
      <c r="D72" s="25">
        <v>29761128</v>
      </c>
      <c r="E72" s="25" t="s">
        <v>29</v>
      </c>
      <c r="F72" s="25">
        <v>5169804.78</v>
      </c>
      <c r="G72" s="25" t="s">
        <v>29</v>
      </c>
      <c r="H72" s="25">
        <v>16738255.799999999</v>
      </c>
      <c r="I72" s="24" t="s">
        <v>29</v>
      </c>
      <c r="J72" s="24" t="s">
        <v>29</v>
      </c>
      <c r="K72" s="25">
        <v>327377.82</v>
      </c>
      <c r="L72" s="25">
        <v>9542646.5399999991</v>
      </c>
      <c r="M72" s="25">
        <v>17839980.900000002</v>
      </c>
      <c r="N72" s="25" t="s">
        <v>29</v>
      </c>
      <c r="O72" s="25">
        <v>334960.08</v>
      </c>
      <c r="P72" s="25">
        <v>924633.36</v>
      </c>
      <c r="Q72" s="24" t="s">
        <v>29</v>
      </c>
      <c r="R72" s="25">
        <v>3060621.9</v>
      </c>
      <c r="S72" s="24" t="s">
        <v>29</v>
      </c>
      <c r="T72" s="24" t="s">
        <v>29</v>
      </c>
      <c r="U72" s="24" t="s">
        <v>29</v>
      </c>
      <c r="V72" s="24" t="s">
        <v>29</v>
      </c>
      <c r="W72" s="24" t="s">
        <v>29</v>
      </c>
      <c r="X72" s="24" t="s">
        <v>29</v>
      </c>
      <c r="Y72" s="24" t="s">
        <v>29</v>
      </c>
      <c r="Z72" s="25">
        <v>2310004.2000000002</v>
      </c>
      <c r="AA72" s="25">
        <v>1595478.36</v>
      </c>
      <c r="AB72" s="25">
        <v>1617499.38</v>
      </c>
      <c r="AC72" s="25" t="s">
        <v>29</v>
      </c>
      <c r="AD72" s="25" t="s">
        <v>29</v>
      </c>
      <c r="AE72" s="25" t="s">
        <v>29</v>
      </c>
      <c r="AF72" s="25" t="s">
        <v>29</v>
      </c>
      <c r="AG72" s="25" t="s">
        <v>29</v>
      </c>
      <c r="AH72" s="25" t="s">
        <v>29</v>
      </c>
      <c r="AI72" s="25" t="s">
        <v>29</v>
      </c>
      <c r="AJ72" s="25" t="s">
        <v>29</v>
      </c>
      <c r="AK72" s="25" t="s">
        <v>29</v>
      </c>
      <c r="AL72" s="25" t="s">
        <v>29</v>
      </c>
    </row>
    <row r="73" spans="1:38" x14ac:dyDescent="0.2">
      <c r="A73" s="5"/>
      <c r="B73" s="23" t="s">
        <v>34</v>
      </c>
      <c r="C73" s="22">
        <f t="shared" si="9"/>
        <v>106438014</v>
      </c>
      <c r="D73" s="25">
        <v>32824707</v>
      </c>
      <c r="E73" s="25" t="s">
        <v>29</v>
      </c>
      <c r="F73" s="25">
        <v>5687089</v>
      </c>
      <c r="G73" s="25" t="s">
        <v>29</v>
      </c>
      <c r="H73" s="25">
        <v>17986089</v>
      </c>
      <c r="I73" s="24" t="s">
        <v>29</v>
      </c>
      <c r="J73" s="24" t="s">
        <v>29</v>
      </c>
      <c r="K73" s="25">
        <v>323669</v>
      </c>
      <c r="L73" s="25">
        <v>6982049</v>
      </c>
      <c r="M73" s="25">
        <v>21686348</v>
      </c>
      <c r="N73" s="25" t="s">
        <v>29</v>
      </c>
      <c r="O73" s="25">
        <v>347496</v>
      </c>
      <c r="P73" s="25">
        <v>1432902</v>
      </c>
      <c r="Q73" s="24" t="s">
        <v>29</v>
      </c>
      <c r="R73" s="25">
        <v>3389658</v>
      </c>
      <c r="S73" s="24" t="s">
        <v>29</v>
      </c>
      <c r="T73" s="24" t="s">
        <v>29</v>
      </c>
      <c r="U73" s="24" t="s">
        <v>29</v>
      </c>
      <c r="V73" s="24" t="s">
        <v>29</v>
      </c>
      <c r="W73" s="24" t="s">
        <v>29</v>
      </c>
      <c r="X73" s="24" t="s">
        <v>29</v>
      </c>
      <c r="Y73" s="24" t="s">
        <v>29</v>
      </c>
      <c r="Z73" s="25">
        <v>1766011</v>
      </c>
      <c r="AA73" s="25">
        <v>11032615</v>
      </c>
      <c r="AB73" s="25">
        <v>2979381</v>
      </c>
      <c r="AC73" s="25" t="s">
        <v>29</v>
      </c>
      <c r="AD73" s="25" t="s">
        <v>29</v>
      </c>
      <c r="AE73" s="25" t="s">
        <v>29</v>
      </c>
      <c r="AF73" s="25" t="s">
        <v>29</v>
      </c>
      <c r="AG73" s="25" t="s">
        <v>29</v>
      </c>
      <c r="AH73" s="25" t="s">
        <v>29</v>
      </c>
      <c r="AI73" s="25" t="s">
        <v>29</v>
      </c>
      <c r="AJ73" s="25" t="s">
        <v>29</v>
      </c>
      <c r="AK73" s="25" t="s">
        <v>29</v>
      </c>
      <c r="AL73" s="25" t="s">
        <v>29</v>
      </c>
    </row>
    <row r="74" spans="1:38" x14ac:dyDescent="0.2">
      <c r="A74" s="5"/>
      <c r="B74" s="23" t="s">
        <v>35</v>
      </c>
      <c r="C74" s="22">
        <f t="shared" si="9"/>
        <v>103287359</v>
      </c>
      <c r="D74" s="25">
        <v>31753778</v>
      </c>
      <c r="E74" s="25" t="s">
        <v>29</v>
      </c>
      <c r="F74" s="25">
        <v>5481163</v>
      </c>
      <c r="G74" s="25" t="s">
        <v>29</v>
      </c>
      <c r="H74" s="25">
        <v>17815965</v>
      </c>
      <c r="I74" s="24" t="s">
        <v>29</v>
      </c>
      <c r="J74" s="24" t="s">
        <v>29</v>
      </c>
      <c r="K74" s="25">
        <v>317395</v>
      </c>
      <c r="L74" s="25">
        <v>7056717</v>
      </c>
      <c r="M74" s="25">
        <v>19241341</v>
      </c>
      <c r="N74" s="25" t="s">
        <v>29</v>
      </c>
      <c r="O74" s="25">
        <v>170333</v>
      </c>
      <c r="P74" s="25">
        <v>924667</v>
      </c>
      <c r="Q74" s="24" t="s">
        <v>29</v>
      </c>
      <c r="R74" s="25">
        <v>3173377</v>
      </c>
      <c r="S74" s="24" t="s">
        <v>29</v>
      </c>
      <c r="T74" s="24" t="s">
        <v>29</v>
      </c>
      <c r="U74" s="24" t="s">
        <v>29</v>
      </c>
      <c r="V74" s="24" t="s">
        <v>29</v>
      </c>
      <c r="W74" s="24" t="s">
        <v>29</v>
      </c>
      <c r="X74" s="24" t="s">
        <v>29</v>
      </c>
      <c r="Y74" s="24" t="s">
        <v>29</v>
      </c>
      <c r="Z74" s="25">
        <v>1268353</v>
      </c>
      <c r="AA74" s="25">
        <v>13303032</v>
      </c>
      <c r="AB74" s="25">
        <v>2781238</v>
      </c>
      <c r="AC74" s="25" t="s">
        <v>29</v>
      </c>
      <c r="AD74" s="25" t="s">
        <v>29</v>
      </c>
      <c r="AE74" s="25" t="s">
        <v>29</v>
      </c>
      <c r="AF74" s="25" t="s">
        <v>29</v>
      </c>
      <c r="AG74" s="25" t="s">
        <v>29</v>
      </c>
      <c r="AH74" s="25" t="s">
        <v>29</v>
      </c>
      <c r="AI74" s="25" t="s">
        <v>29</v>
      </c>
      <c r="AJ74" s="25" t="s">
        <v>29</v>
      </c>
      <c r="AK74" s="25" t="s">
        <v>29</v>
      </c>
      <c r="AL74" s="25" t="s">
        <v>29</v>
      </c>
    </row>
    <row r="75" spans="1:38" x14ac:dyDescent="0.2">
      <c r="A75" s="5"/>
      <c r="B75" s="23" t="s">
        <v>36</v>
      </c>
      <c r="C75" s="22">
        <f t="shared" si="9"/>
        <v>108076490</v>
      </c>
      <c r="D75" s="25">
        <v>32723252</v>
      </c>
      <c r="E75" s="25" t="s">
        <v>29</v>
      </c>
      <c r="F75" s="25">
        <v>5386135</v>
      </c>
      <c r="G75" s="25" t="s">
        <v>29</v>
      </c>
      <c r="H75" s="25">
        <v>17232482</v>
      </c>
      <c r="I75" s="24" t="s">
        <v>29</v>
      </c>
      <c r="J75" s="24" t="s">
        <v>29</v>
      </c>
      <c r="K75" s="25">
        <v>303873</v>
      </c>
      <c r="L75" s="25">
        <v>9400490</v>
      </c>
      <c r="M75" s="25">
        <v>18970398</v>
      </c>
      <c r="N75" s="25" t="s">
        <v>29</v>
      </c>
      <c r="O75" s="25">
        <v>4587083</v>
      </c>
      <c r="P75" s="25">
        <v>1083231</v>
      </c>
      <c r="Q75" s="24" t="s">
        <v>29</v>
      </c>
      <c r="R75" s="25">
        <v>2929630</v>
      </c>
      <c r="S75" s="24" t="s">
        <v>29</v>
      </c>
      <c r="T75" s="24" t="s">
        <v>29</v>
      </c>
      <c r="U75" s="24" t="s">
        <v>29</v>
      </c>
      <c r="V75" s="24" t="s">
        <v>29</v>
      </c>
      <c r="W75" s="24" t="s">
        <v>29</v>
      </c>
      <c r="X75" s="24" t="s">
        <v>29</v>
      </c>
      <c r="Y75" s="24" t="s">
        <v>29</v>
      </c>
      <c r="Z75" s="25">
        <v>1398155</v>
      </c>
      <c r="AA75" s="25">
        <v>11086475</v>
      </c>
      <c r="AB75" s="25">
        <v>2975286</v>
      </c>
      <c r="AC75" s="25" t="s">
        <v>29</v>
      </c>
      <c r="AD75" s="25" t="s">
        <v>29</v>
      </c>
      <c r="AE75" s="25" t="s">
        <v>29</v>
      </c>
      <c r="AF75" s="25" t="s">
        <v>29</v>
      </c>
      <c r="AG75" s="25" t="s">
        <v>29</v>
      </c>
      <c r="AH75" s="25" t="s">
        <v>29</v>
      </c>
      <c r="AI75" s="25" t="s">
        <v>29</v>
      </c>
      <c r="AJ75" s="25" t="s">
        <v>29</v>
      </c>
      <c r="AK75" s="25" t="s">
        <v>29</v>
      </c>
      <c r="AL75" s="25" t="s">
        <v>29</v>
      </c>
    </row>
    <row r="76" spans="1:38" x14ac:dyDescent="0.2">
      <c r="A76" s="5"/>
      <c r="B76" s="23" t="s">
        <v>37</v>
      </c>
      <c r="C76" s="22">
        <f t="shared" si="9"/>
        <v>109452164</v>
      </c>
      <c r="D76" s="25">
        <v>33851736</v>
      </c>
      <c r="E76" s="25" t="s">
        <v>29</v>
      </c>
      <c r="F76" s="25">
        <v>5798593</v>
      </c>
      <c r="G76" s="25" t="s">
        <v>29</v>
      </c>
      <c r="H76" s="25">
        <v>18357054</v>
      </c>
      <c r="I76" s="24" t="s">
        <v>29</v>
      </c>
      <c r="J76" s="24" t="s">
        <v>29</v>
      </c>
      <c r="K76" s="25">
        <v>334166</v>
      </c>
      <c r="L76" s="25">
        <v>9430137</v>
      </c>
      <c r="M76" s="25">
        <v>17644399</v>
      </c>
      <c r="N76" s="25" t="s">
        <v>29</v>
      </c>
      <c r="O76" s="25">
        <v>3693416</v>
      </c>
      <c r="P76" s="25">
        <v>799696</v>
      </c>
      <c r="Q76" s="24" t="s">
        <v>29</v>
      </c>
      <c r="R76" s="25">
        <v>3028374</v>
      </c>
      <c r="S76" s="24" t="s">
        <v>29</v>
      </c>
      <c r="T76" s="24" t="s">
        <v>29</v>
      </c>
      <c r="U76" s="24" t="s">
        <v>29</v>
      </c>
      <c r="V76" s="24" t="s">
        <v>29</v>
      </c>
      <c r="W76" s="24" t="s">
        <v>29</v>
      </c>
      <c r="X76" s="24" t="s">
        <v>29</v>
      </c>
      <c r="Y76" s="24" t="s">
        <v>29</v>
      </c>
      <c r="Z76" s="25">
        <v>1283867</v>
      </c>
      <c r="AA76" s="25">
        <v>12150840</v>
      </c>
      <c r="AB76" s="25">
        <v>3079886</v>
      </c>
      <c r="AC76" s="25" t="s">
        <v>29</v>
      </c>
      <c r="AD76" s="25" t="s">
        <v>29</v>
      </c>
      <c r="AE76" s="25" t="s">
        <v>29</v>
      </c>
      <c r="AF76" s="25" t="s">
        <v>29</v>
      </c>
      <c r="AG76" s="25" t="s">
        <v>29</v>
      </c>
      <c r="AH76" s="25" t="s">
        <v>29</v>
      </c>
      <c r="AI76" s="25" t="s">
        <v>29</v>
      </c>
      <c r="AJ76" s="25" t="s">
        <v>29</v>
      </c>
      <c r="AK76" s="25" t="s">
        <v>29</v>
      </c>
      <c r="AL76" s="25" t="s">
        <v>29</v>
      </c>
    </row>
    <row r="77" spans="1:38" x14ac:dyDescent="0.2">
      <c r="A77" s="5"/>
      <c r="B77" s="23" t="s">
        <v>38</v>
      </c>
      <c r="C77" s="22">
        <f t="shared" si="9"/>
        <v>95113119</v>
      </c>
      <c r="D77" s="25">
        <v>31835440</v>
      </c>
      <c r="E77" s="25" t="s">
        <v>29</v>
      </c>
      <c r="F77" s="25">
        <v>5361637</v>
      </c>
      <c r="G77" s="25" t="s">
        <v>29</v>
      </c>
      <c r="H77" s="25">
        <v>16269660</v>
      </c>
      <c r="I77" s="24" t="s">
        <v>29</v>
      </c>
      <c r="J77" s="24" t="s">
        <v>29</v>
      </c>
      <c r="K77" s="25">
        <v>236381</v>
      </c>
      <c r="L77" s="25">
        <v>6692791</v>
      </c>
      <c r="M77" s="25">
        <v>13576919</v>
      </c>
      <c r="N77" s="25" t="s">
        <v>29</v>
      </c>
      <c r="O77" s="25">
        <v>5012788</v>
      </c>
      <c r="P77" s="25">
        <v>592631</v>
      </c>
      <c r="Q77" s="24" t="s">
        <v>29</v>
      </c>
      <c r="R77" s="25">
        <v>2605846</v>
      </c>
      <c r="S77" s="24" t="s">
        <v>29</v>
      </c>
      <c r="T77" s="24" t="s">
        <v>29</v>
      </c>
      <c r="U77" s="24" t="s">
        <v>29</v>
      </c>
      <c r="V77" s="24" t="s">
        <v>29</v>
      </c>
      <c r="W77" s="24" t="s">
        <v>29</v>
      </c>
      <c r="X77" s="24" t="s">
        <v>29</v>
      </c>
      <c r="Y77" s="24" t="s">
        <v>29</v>
      </c>
      <c r="Z77" s="25">
        <v>1359492</v>
      </c>
      <c r="AA77" s="25">
        <v>8743977</v>
      </c>
      <c r="AB77" s="25">
        <v>2825557</v>
      </c>
      <c r="AC77" s="25" t="s">
        <v>29</v>
      </c>
      <c r="AD77" s="25" t="s">
        <v>29</v>
      </c>
      <c r="AE77" s="25" t="s">
        <v>29</v>
      </c>
      <c r="AF77" s="25" t="s">
        <v>29</v>
      </c>
      <c r="AG77" s="25" t="s">
        <v>29</v>
      </c>
      <c r="AH77" s="25" t="s">
        <v>29</v>
      </c>
      <c r="AI77" s="25" t="s">
        <v>29</v>
      </c>
      <c r="AJ77" s="25" t="s">
        <v>29</v>
      </c>
      <c r="AK77" s="25" t="s">
        <v>29</v>
      </c>
      <c r="AL77" s="25" t="s">
        <v>29</v>
      </c>
    </row>
    <row r="78" spans="1:38" x14ac:dyDescent="0.2">
      <c r="A78" s="5"/>
      <c r="B78" s="23" t="s">
        <v>39</v>
      </c>
      <c r="C78" s="22">
        <f t="shared" si="9"/>
        <v>98482033</v>
      </c>
      <c r="D78" s="25">
        <v>30964493</v>
      </c>
      <c r="E78" s="25" t="s">
        <v>29</v>
      </c>
      <c r="F78" s="25">
        <v>5507323</v>
      </c>
      <c r="G78" s="25" t="s">
        <v>29</v>
      </c>
      <c r="H78" s="25">
        <v>16340922</v>
      </c>
      <c r="I78" s="24" t="s">
        <v>29</v>
      </c>
      <c r="J78" s="24" t="s">
        <v>29</v>
      </c>
      <c r="K78" s="25">
        <v>281878</v>
      </c>
      <c r="L78" s="25">
        <v>6127184</v>
      </c>
      <c r="M78" s="25">
        <v>19287407</v>
      </c>
      <c r="N78" s="25" t="s">
        <v>29</v>
      </c>
      <c r="O78" s="25">
        <v>262043</v>
      </c>
      <c r="P78" s="25">
        <v>1916049</v>
      </c>
      <c r="Q78" s="24" t="s">
        <v>29</v>
      </c>
      <c r="R78" s="25">
        <v>3453745</v>
      </c>
      <c r="S78" s="24" t="s">
        <v>29</v>
      </c>
      <c r="T78" s="24" t="s">
        <v>29</v>
      </c>
      <c r="U78" s="24" t="s">
        <v>29</v>
      </c>
      <c r="V78" s="24" t="s">
        <v>29</v>
      </c>
      <c r="W78" s="24" t="s">
        <v>29</v>
      </c>
      <c r="X78" s="24" t="s">
        <v>29</v>
      </c>
      <c r="Y78" s="24" t="s">
        <v>29</v>
      </c>
      <c r="Z78" s="25">
        <v>2316665</v>
      </c>
      <c r="AA78" s="25">
        <v>9150600</v>
      </c>
      <c r="AB78" s="25">
        <v>2873724</v>
      </c>
      <c r="AC78" s="25" t="s">
        <v>29</v>
      </c>
      <c r="AD78" s="25" t="s">
        <v>29</v>
      </c>
      <c r="AE78" s="25" t="s">
        <v>29</v>
      </c>
      <c r="AF78" s="25" t="s">
        <v>29</v>
      </c>
      <c r="AG78" s="25" t="s">
        <v>29</v>
      </c>
      <c r="AH78" s="25" t="s">
        <v>29</v>
      </c>
      <c r="AI78" s="25" t="s">
        <v>29</v>
      </c>
      <c r="AJ78" s="25" t="s">
        <v>29</v>
      </c>
      <c r="AK78" s="25" t="s">
        <v>29</v>
      </c>
      <c r="AL78" s="25" t="s">
        <v>29</v>
      </c>
    </row>
    <row r="79" spans="1:38" x14ac:dyDescent="0.2">
      <c r="A79" s="5"/>
      <c r="B79" s="23" t="s">
        <v>40</v>
      </c>
      <c r="C79" s="22">
        <f t="shared" si="9"/>
        <v>99135920</v>
      </c>
      <c r="D79" s="25">
        <v>33474320</v>
      </c>
      <c r="E79" s="25" t="s">
        <v>29</v>
      </c>
      <c r="F79" s="25">
        <v>4787874</v>
      </c>
      <c r="G79" s="25" t="s">
        <v>29</v>
      </c>
      <c r="H79" s="25">
        <v>15854798</v>
      </c>
      <c r="I79" s="24" t="s">
        <v>29</v>
      </c>
      <c r="J79" s="24" t="s">
        <v>29</v>
      </c>
      <c r="K79" s="25">
        <v>310911</v>
      </c>
      <c r="L79" s="25">
        <v>7393311</v>
      </c>
      <c r="M79" s="25">
        <v>18651027</v>
      </c>
      <c r="N79" s="25" t="s">
        <v>29</v>
      </c>
      <c r="O79" s="25">
        <v>525782</v>
      </c>
      <c r="P79" s="25">
        <v>1314251</v>
      </c>
      <c r="Q79" s="24" t="s">
        <v>29</v>
      </c>
      <c r="R79" s="25">
        <v>3061321</v>
      </c>
      <c r="S79" s="24" t="s">
        <v>29</v>
      </c>
      <c r="T79" s="24" t="s">
        <v>29</v>
      </c>
      <c r="U79" s="24" t="s">
        <v>29</v>
      </c>
      <c r="V79" s="24" t="s">
        <v>29</v>
      </c>
      <c r="W79" s="24" t="s">
        <v>29</v>
      </c>
      <c r="X79" s="24" t="s">
        <v>29</v>
      </c>
      <c r="Y79" s="24" t="s">
        <v>29</v>
      </c>
      <c r="Z79" s="25">
        <v>2435538</v>
      </c>
      <c r="AA79" s="25">
        <v>8061001</v>
      </c>
      <c r="AB79" s="25">
        <v>3265786</v>
      </c>
      <c r="AC79" s="25" t="s">
        <v>29</v>
      </c>
      <c r="AD79" s="25" t="s">
        <v>29</v>
      </c>
      <c r="AE79" s="25" t="s">
        <v>29</v>
      </c>
      <c r="AF79" s="25" t="s">
        <v>29</v>
      </c>
      <c r="AG79" s="25" t="s">
        <v>29</v>
      </c>
      <c r="AH79" s="25" t="s">
        <v>29</v>
      </c>
      <c r="AI79" s="25" t="s">
        <v>29</v>
      </c>
      <c r="AJ79" s="25" t="s">
        <v>29</v>
      </c>
      <c r="AK79" s="25" t="s">
        <v>29</v>
      </c>
      <c r="AL79" s="25" t="s">
        <v>29</v>
      </c>
    </row>
    <row r="80" spans="1:38" x14ac:dyDescent="0.2">
      <c r="A80" s="5"/>
      <c r="B80" s="23" t="s">
        <v>41</v>
      </c>
      <c r="C80" s="22">
        <f t="shared" si="9"/>
        <v>106188648</v>
      </c>
      <c r="D80" s="25">
        <v>36345388</v>
      </c>
      <c r="E80" s="25" t="s">
        <v>29</v>
      </c>
      <c r="F80" s="25">
        <v>6071042</v>
      </c>
      <c r="G80" s="25" t="s">
        <v>29</v>
      </c>
      <c r="H80" s="25">
        <v>18685540</v>
      </c>
      <c r="I80" s="24" t="s">
        <v>29</v>
      </c>
      <c r="J80" s="24" t="s">
        <v>29</v>
      </c>
      <c r="K80" s="25">
        <v>336264</v>
      </c>
      <c r="L80" s="25">
        <v>9708939</v>
      </c>
      <c r="M80" s="25">
        <v>18119393</v>
      </c>
      <c r="N80" s="25" t="s">
        <v>29</v>
      </c>
      <c r="O80" s="25">
        <v>1140575</v>
      </c>
      <c r="P80" s="25">
        <v>982878</v>
      </c>
      <c r="Q80" s="24" t="s">
        <v>29</v>
      </c>
      <c r="R80" s="25">
        <v>3191352</v>
      </c>
      <c r="S80" s="24" t="s">
        <v>29</v>
      </c>
      <c r="T80" s="24" t="s">
        <v>29</v>
      </c>
      <c r="U80" s="24" t="s">
        <v>29</v>
      </c>
      <c r="V80" s="24" t="s">
        <v>29</v>
      </c>
      <c r="W80" s="24" t="s">
        <v>29</v>
      </c>
      <c r="X80" s="24" t="s">
        <v>29</v>
      </c>
      <c r="Y80" s="24" t="s">
        <v>29</v>
      </c>
      <c r="Z80" s="25">
        <v>1870919</v>
      </c>
      <c r="AA80" s="25">
        <v>6802876</v>
      </c>
      <c r="AB80" s="25">
        <v>2933482</v>
      </c>
      <c r="AC80" s="25" t="s">
        <v>29</v>
      </c>
      <c r="AD80" s="25" t="s">
        <v>29</v>
      </c>
      <c r="AE80" s="25" t="s">
        <v>29</v>
      </c>
      <c r="AF80" s="25" t="s">
        <v>29</v>
      </c>
      <c r="AG80" s="25" t="s">
        <v>29</v>
      </c>
      <c r="AH80" s="25" t="s">
        <v>29</v>
      </c>
      <c r="AI80" s="25" t="s">
        <v>29</v>
      </c>
      <c r="AJ80" s="25" t="s">
        <v>29</v>
      </c>
      <c r="AK80" s="25" t="s">
        <v>29</v>
      </c>
      <c r="AL80" s="25" t="s">
        <v>29</v>
      </c>
    </row>
    <row r="81" spans="1:38" x14ac:dyDescent="0.2">
      <c r="A81" s="5"/>
      <c r="B81" s="21"/>
      <c r="C81" s="22"/>
      <c r="D81" s="25"/>
      <c r="E81" s="25"/>
      <c r="F81" s="25"/>
      <c r="G81" s="17"/>
      <c r="H81" s="25"/>
      <c r="I81" s="25"/>
      <c r="J81" s="25"/>
      <c r="K81" s="25"/>
      <c r="L81" s="25"/>
      <c r="M81" s="25"/>
      <c r="N81" s="17"/>
      <c r="O81" s="25"/>
      <c r="P81" s="25"/>
      <c r="Q81" s="24"/>
      <c r="R81" s="25"/>
      <c r="S81" s="25"/>
      <c r="T81" s="25"/>
      <c r="U81" s="25"/>
      <c r="V81" s="25"/>
      <c r="W81" s="25"/>
      <c r="X81" s="25"/>
      <c r="Y81" s="25"/>
      <c r="Z81" s="25"/>
      <c r="AA81" s="25"/>
      <c r="AB81" s="25"/>
      <c r="AC81" s="25"/>
      <c r="AD81" s="25"/>
      <c r="AE81" s="25"/>
      <c r="AF81" s="25"/>
      <c r="AG81" s="25"/>
      <c r="AH81" s="25"/>
      <c r="AI81" s="25"/>
      <c r="AJ81" s="25"/>
      <c r="AK81" s="25"/>
      <c r="AL81" s="25"/>
    </row>
    <row r="82" spans="1:38" s="13" customFormat="1" x14ac:dyDescent="0.2">
      <c r="A82" s="6">
        <v>2008</v>
      </c>
      <c r="B82" s="21" t="s">
        <v>28</v>
      </c>
      <c r="C82" s="15">
        <f>SUM(C84:C95)</f>
        <v>1333820202.0799999</v>
      </c>
      <c r="D82" s="22">
        <f>SUM(D84:D95)</f>
        <v>415442467</v>
      </c>
      <c r="E82" s="22" t="s">
        <v>29</v>
      </c>
      <c r="F82" s="22">
        <f t="shared" ref="F82:AB82" si="10">SUM(F84:F95)</f>
        <v>61961572</v>
      </c>
      <c r="G82" s="22" t="s">
        <v>29</v>
      </c>
      <c r="H82" s="22">
        <f t="shared" si="10"/>
        <v>195463310</v>
      </c>
      <c r="I82" s="15" t="s">
        <v>29</v>
      </c>
      <c r="J82" s="15" t="s">
        <v>29</v>
      </c>
      <c r="K82" s="22">
        <f t="shared" si="10"/>
        <v>2892925</v>
      </c>
      <c r="L82" s="22">
        <f t="shared" si="10"/>
        <v>129636717</v>
      </c>
      <c r="M82" s="22">
        <f t="shared" si="10"/>
        <v>289234299</v>
      </c>
      <c r="N82" s="22" t="s">
        <v>29</v>
      </c>
      <c r="O82" s="22">
        <f t="shared" si="10"/>
        <v>19095483.140000001</v>
      </c>
      <c r="P82" s="22">
        <f t="shared" si="10"/>
        <v>15543723</v>
      </c>
      <c r="Q82" s="22">
        <f t="shared" si="10"/>
        <v>17606584</v>
      </c>
      <c r="R82" s="22">
        <f t="shared" si="10"/>
        <v>34159256</v>
      </c>
      <c r="S82" s="15" t="s">
        <v>29</v>
      </c>
      <c r="T82" s="15" t="s">
        <v>29</v>
      </c>
      <c r="U82" s="15" t="s">
        <v>29</v>
      </c>
      <c r="V82" s="15" t="s">
        <v>29</v>
      </c>
      <c r="W82" s="15" t="s">
        <v>29</v>
      </c>
      <c r="X82" s="15" t="s">
        <v>29</v>
      </c>
      <c r="Y82" s="15" t="s">
        <v>29</v>
      </c>
      <c r="Z82" s="22">
        <f t="shared" si="10"/>
        <v>15567228</v>
      </c>
      <c r="AA82" s="22">
        <f t="shared" si="10"/>
        <v>102013349.93999998</v>
      </c>
      <c r="AB82" s="22">
        <f t="shared" si="10"/>
        <v>35203288</v>
      </c>
      <c r="AC82" s="22" t="s">
        <v>29</v>
      </c>
      <c r="AD82" s="22" t="s">
        <v>29</v>
      </c>
      <c r="AE82" s="22" t="s">
        <v>29</v>
      </c>
      <c r="AF82" s="22" t="s">
        <v>29</v>
      </c>
      <c r="AG82" s="22" t="s">
        <v>29</v>
      </c>
      <c r="AH82" s="22" t="s">
        <v>29</v>
      </c>
      <c r="AI82" s="22" t="s">
        <v>29</v>
      </c>
      <c r="AJ82" s="22" t="s">
        <v>29</v>
      </c>
      <c r="AK82" s="22" t="s">
        <v>29</v>
      </c>
      <c r="AL82" s="22" t="s">
        <v>29</v>
      </c>
    </row>
    <row r="83" spans="1:38" x14ac:dyDescent="0.2">
      <c r="A83" s="5"/>
      <c r="B83" s="23"/>
      <c r="C83" s="22"/>
      <c r="D83" s="25"/>
      <c r="E83" s="25"/>
      <c r="F83" s="25"/>
      <c r="G83" s="25"/>
      <c r="H83" s="25"/>
      <c r="I83" s="24"/>
      <c r="J83" s="24"/>
      <c r="K83" s="25"/>
      <c r="L83" s="25"/>
      <c r="M83" s="25"/>
      <c r="N83" s="25"/>
      <c r="O83" s="25"/>
      <c r="P83" s="25"/>
      <c r="Q83" s="24"/>
      <c r="R83" s="25"/>
      <c r="S83" s="24"/>
      <c r="T83" s="24"/>
      <c r="U83" s="24"/>
      <c r="V83" s="24"/>
      <c r="W83" s="24"/>
      <c r="X83" s="24"/>
      <c r="Y83" s="24"/>
      <c r="Z83" s="25"/>
      <c r="AA83" s="25"/>
      <c r="AB83" s="25"/>
      <c r="AC83" s="25"/>
      <c r="AD83" s="25"/>
      <c r="AE83" s="25"/>
      <c r="AF83" s="25"/>
      <c r="AG83" s="25"/>
      <c r="AH83" s="25"/>
      <c r="AI83" s="25"/>
      <c r="AJ83" s="25"/>
      <c r="AK83" s="25"/>
      <c r="AL83" s="25"/>
    </row>
    <row r="84" spans="1:38" x14ac:dyDescent="0.2">
      <c r="A84" s="5"/>
      <c r="B84" s="23" t="s">
        <v>30</v>
      </c>
      <c r="C84" s="22">
        <f t="shared" ref="C84:C95" si="11">SUM(D84:AL84)</f>
        <v>108909043</v>
      </c>
      <c r="D84" s="25">
        <v>33997203</v>
      </c>
      <c r="E84" s="25" t="s">
        <v>29</v>
      </c>
      <c r="F84" s="25">
        <v>5657906</v>
      </c>
      <c r="G84" s="25" t="s">
        <v>29</v>
      </c>
      <c r="H84" s="25">
        <v>17282425</v>
      </c>
      <c r="I84" s="24" t="s">
        <v>29</v>
      </c>
      <c r="J84" s="24" t="s">
        <v>29</v>
      </c>
      <c r="K84" s="25">
        <v>332821</v>
      </c>
      <c r="L84" s="25">
        <v>10370540</v>
      </c>
      <c r="M84" s="25">
        <f>17850824+6358496</f>
        <v>24209320</v>
      </c>
      <c r="N84" s="25" t="s">
        <v>29</v>
      </c>
      <c r="O84" s="25">
        <v>329708</v>
      </c>
      <c r="P84" s="25">
        <v>1065562</v>
      </c>
      <c r="Q84" s="25">
        <v>855561</v>
      </c>
      <c r="R84" s="25">
        <v>2860161</v>
      </c>
      <c r="S84" s="24" t="s">
        <v>29</v>
      </c>
      <c r="T84" s="24" t="s">
        <v>29</v>
      </c>
      <c r="U84" s="24" t="s">
        <v>29</v>
      </c>
      <c r="V84" s="24" t="s">
        <v>29</v>
      </c>
      <c r="W84" s="24" t="s">
        <v>29</v>
      </c>
      <c r="X84" s="24" t="s">
        <v>29</v>
      </c>
      <c r="Y84" s="24" t="s">
        <v>29</v>
      </c>
      <c r="Z84" s="25">
        <v>1500521</v>
      </c>
      <c r="AA84" s="25">
        <v>7128034</v>
      </c>
      <c r="AB84" s="25">
        <v>3319281</v>
      </c>
      <c r="AC84" s="25" t="s">
        <v>29</v>
      </c>
      <c r="AD84" s="25" t="s">
        <v>29</v>
      </c>
      <c r="AE84" s="25" t="s">
        <v>29</v>
      </c>
      <c r="AF84" s="25" t="s">
        <v>29</v>
      </c>
      <c r="AG84" s="25" t="s">
        <v>29</v>
      </c>
      <c r="AH84" s="25" t="s">
        <v>29</v>
      </c>
      <c r="AI84" s="25" t="s">
        <v>29</v>
      </c>
      <c r="AJ84" s="25" t="s">
        <v>29</v>
      </c>
      <c r="AK84" s="25" t="s">
        <v>29</v>
      </c>
      <c r="AL84" s="25" t="s">
        <v>29</v>
      </c>
    </row>
    <row r="85" spans="1:38" x14ac:dyDescent="0.2">
      <c r="A85" s="5"/>
      <c r="B85" s="23" t="s">
        <v>31</v>
      </c>
      <c r="C85" s="22">
        <f t="shared" si="11"/>
        <v>107956899</v>
      </c>
      <c r="D85" s="25">
        <v>32598211</v>
      </c>
      <c r="E85" s="25" t="s">
        <v>29</v>
      </c>
      <c r="F85" s="25">
        <v>5618790</v>
      </c>
      <c r="G85" s="25" t="s">
        <v>29</v>
      </c>
      <c r="H85" s="25">
        <v>16714307</v>
      </c>
      <c r="I85" s="24" t="s">
        <v>29</v>
      </c>
      <c r="J85" s="24" t="s">
        <v>29</v>
      </c>
      <c r="K85" s="25">
        <v>301779</v>
      </c>
      <c r="L85" s="25">
        <v>9958889</v>
      </c>
      <c r="M85" s="25">
        <f>18691336+7301362</f>
        <v>25992698</v>
      </c>
      <c r="N85" s="25" t="s">
        <v>29</v>
      </c>
      <c r="O85" s="25">
        <v>1717227</v>
      </c>
      <c r="P85" s="25">
        <v>870102</v>
      </c>
      <c r="Q85" s="25">
        <v>519333</v>
      </c>
      <c r="R85" s="25">
        <v>2800989</v>
      </c>
      <c r="S85" s="24" t="s">
        <v>29</v>
      </c>
      <c r="T85" s="24" t="s">
        <v>29</v>
      </c>
      <c r="U85" s="24" t="s">
        <v>29</v>
      </c>
      <c r="V85" s="24" t="s">
        <v>29</v>
      </c>
      <c r="W85" s="24" t="s">
        <v>29</v>
      </c>
      <c r="X85" s="24" t="s">
        <v>29</v>
      </c>
      <c r="Y85" s="24" t="s">
        <v>29</v>
      </c>
      <c r="Z85" s="25">
        <v>1412053</v>
      </c>
      <c r="AA85" s="25">
        <v>5910809</v>
      </c>
      <c r="AB85" s="25">
        <v>3541712</v>
      </c>
      <c r="AC85" s="25" t="s">
        <v>29</v>
      </c>
      <c r="AD85" s="25" t="s">
        <v>29</v>
      </c>
      <c r="AE85" s="25" t="s">
        <v>29</v>
      </c>
      <c r="AF85" s="25" t="s">
        <v>29</v>
      </c>
      <c r="AG85" s="25" t="s">
        <v>29</v>
      </c>
      <c r="AH85" s="25" t="s">
        <v>29</v>
      </c>
      <c r="AI85" s="25" t="s">
        <v>29</v>
      </c>
      <c r="AJ85" s="25" t="s">
        <v>29</v>
      </c>
      <c r="AK85" s="25" t="s">
        <v>29</v>
      </c>
      <c r="AL85" s="25" t="s">
        <v>29</v>
      </c>
    </row>
    <row r="86" spans="1:38" x14ac:dyDescent="0.2">
      <c r="A86" s="5"/>
      <c r="B86" s="23" t="s">
        <v>32</v>
      </c>
      <c r="C86" s="22">
        <f t="shared" si="11"/>
        <v>115527316</v>
      </c>
      <c r="D86" s="25">
        <v>34394358</v>
      </c>
      <c r="E86" s="25" t="s">
        <v>29</v>
      </c>
      <c r="F86" s="25">
        <v>5563771</v>
      </c>
      <c r="G86" s="25" t="s">
        <v>29</v>
      </c>
      <c r="H86" s="25">
        <v>16837354</v>
      </c>
      <c r="I86" s="24" t="s">
        <v>29</v>
      </c>
      <c r="J86" s="24" t="s">
        <v>29</v>
      </c>
      <c r="K86" s="25">
        <v>274531</v>
      </c>
      <c r="L86" s="25">
        <v>14093796</v>
      </c>
      <c r="M86" s="25">
        <f>16813323+7981777</f>
        <v>24795100</v>
      </c>
      <c r="N86" s="25" t="s">
        <v>29</v>
      </c>
      <c r="O86" s="25">
        <v>1301201</v>
      </c>
      <c r="P86" s="25">
        <v>762551</v>
      </c>
      <c r="Q86" s="25">
        <v>1084979</v>
      </c>
      <c r="R86" s="25">
        <v>2902954</v>
      </c>
      <c r="S86" s="24" t="s">
        <v>29</v>
      </c>
      <c r="T86" s="24" t="s">
        <v>29</v>
      </c>
      <c r="U86" s="24" t="s">
        <v>29</v>
      </c>
      <c r="V86" s="24" t="s">
        <v>29</v>
      </c>
      <c r="W86" s="24" t="s">
        <v>29</v>
      </c>
      <c r="X86" s="24" t="s">
        <v>29</v>
      </c>
      <c r="Y86" s="24" t="s">
        <v>29</v>
      </c>
      <c r="Z86" s="25">
        <v>1271873</v>
      </c>
      <c r="AA86" s="25">
        <v>9250337</v>
      </c>
      <c r="AB86" s="25">
        <v>2994511</v>
      </c>
      <c r="AC86" s="25" t="s">
        <v>29</v>
      </c>
      <c r="AD86" s="25" t="s">
        <v>29</v>
      </c>
      <c r="AE86" s="25" t="s">
        <v>29</v>
      </c>
      <c r="AF86" s="25" t="s">
        <v>29</v>
      </c>
      <c r="AG86" s="25" t="s">
        <v>29</v>
      </c>
      <c r="AH86" s="25" t="s">
        <v>29</v>
      </c>
      <c r="AI86" s="25" t="s">
        <v>29</v>
      </c>
      <c r="AJ86" s="25" t="s">
        <v>29</v>
      </c>
      <c r="AK86" s="25" t="s">
        <v>29</v>
      </c>
      <c r="AL86" s="25" t="s">
        <v>29</v>
      </c>
    </row>
    <row r="87" spans="1:38" x14ac:dyDescent="0.2">
      <c r="A87" s="5"/>
      <c r="B87" s="23" t="s">
        <v>33</v>
      </c>
      <c r="C87" s="22">
        <f t="shared" si="11"/>
        <v>113009932</v>
      </c>
      <c r="D87" s="25">
        <v>34420341</v>
      </c>
      <c r="E87" s="25" t="s">
        <v>29</v>
      </c>
      <c r="F87" s="25">
        <v>5287958</v>
      </c>
      <c r="G87" s="25" t="s">
        <v>29</v>
      </c>
      <c r="H87" s="25">
        <v>16447443</v>
      </c>
      <c r="I87" s="24" t="s">
        <v>29</v>
      </c>
      <c r="J87" s="24" t="s">
        <v>29</v>
      </c>
      <c r="K87" s="25">
        <v>292852</v>
      </c>
      <c r="L87" s="25">
        <v>11844518</v>
      </c>
      <c r="M87" s="25">
        <f>19963774+5369048</f>
        <v>25332822</v>
      </c>
      <c r="N87" s="25" t="s">
        <v>29</v>
      </c>
      <c r="O87" s="25">
        <v>1091012</v>
      </c>
      <c r="P87" s="25">
        <v>1122439</v>
      </c>
      <c r="Q87" s="25">
        <v>1273288</v>
      </c>
      <c r="R87" s="25">
        <v>2996846</v>
      </c>
      <c r="S87" s="24" t="s">
        <v>29</v>
      </c>
      <c r="T87" s="24" t="s">
        <v>29</v>
      </c>
      <c r="U87" s="24" t="s">
        <v>29</v>
      </c>
      <c r="V87" s="24" t="s">
        <v>29</v>
      </c>
      <c r="W87" s="24" t="s">
        <v>29</v>
      </c>
      <c r="X87" s="24" t="s">
        <v>29</v>
      </c>
      <c r="Y87" s="24" t="s">
        <v>29</v>
      </c>
      <c r="Z87" s="25">
        <v>1690105</v>
      </c>
      <c r="AA87" s="25">
        <v>7772264</v>
      </c>
      <c r="AB87" s="25">
        <v>3438044</v>
      </c>
      <c r="AC87" s="25" t="s">
        <v>29</v>
      </c>
      <c r="AD87" s="25" t="s">
        <v>29</v>
      </c>
      <c r="AE87" s="25" t="s">
        <v>29</v>
      </c>
      <c r="AF87" s="25" t="s">
        <v>29</v>
      </c>
      <c r="AG87" s="25" t="s">
        <v>29</v>
      </c>
      <c r="AH87" s="25" t="s">
        <v>29</v>
      </c>
      <c r="AI87" s="25" t="s">
        <v>29</v>
      </c>
      <c r="AJ87" s="25" t="s">
        <v>29</v>
      </c>
      <c r="AK87" s="25" t="s">
        <v>29</v>
      </c>
      <c r="AL87" s="25" t="s">
        <v>29</v>
      </c>
    </row>
    <row r="88" spans="1:38" x14ac:dyDescent="0.2">
      <c r="A88" s="5"/>
      <c r="B88" s="23" t="s">
        <v>34</v>
      </c>
      <c r="C88" s="22">
        <f t="shared" si="11"/>
        <v>116343051.58</v>
      </c>
      <c r="D88" s="25">
        <v>35833191</v>
      </c>
      <c r="E88" s="25" t="s">
        <v>29</v>
      </c>
      <c r="F88" s="25">
        <v>5109234</v>
      </c>
      <c r="G88" s="25" t="s">
        <v>29</v>
      </c>
      <c r="H88" s="25">
        <v>17323224</v>
      </c>
      <c r="I88" s="24" t="s">
        <v>29</v>
      </c>
      <c r="J88" s="24" t="s">
        <v>29</v>
      </c>
      <c r="K88" s="25">
        <v>236941</v>
      </c>
      <c r="L88" s="25">
        <v>9841265</v>
      </c>
      <c r="M88" s="25">
        <f>15914632+7309562</f>
        <v>23224194</v>
      </c>
      <c r="N88" s="25" t="s">
        <v>29</v>
      </c>
      <c r="O88" s="25">
        <v>1454984</v>
      </c>
      <c r="P88" s="25">
        <v>1110777</v>
      </c>
      <c r="Q88" s="25">
        <v>2492735</v>
      </c>
      <c r="R88" s="25">
        <v>2886838</v>
      </c>
      <c r="S88" s="24" t="s">
        <v>29</v>
      </c>
      <c r="T88" s="24" t="s">
        <v>29</v>
      </c>
      <c r="U88" s="24" t="s">
        <v>29</v>
      </c>
      <c r="V88" s="24" t="s">
        <v>29</v>
      </c>
      <c r="W88" s="24" t="s">
        <v>29</v>
      </c>
      <c r="X88" s="24" t="s">
        <v>29</v>
      </c>
      <c r="Y88" s="24" t="s">
        <v>29</v>
      </c>
      <c r="Z88" s="25">
        <v>1384414</v>
      </c>
      <c r="AA88" s="25">
        <v>12130213.58</v>
      </c>
      <c r="AB88" s="25">
        <v>3315041</v>
      </c>
      <c r="AC88" s="25" t="s">
        <v>29</v>
      </c>
      <c r="AD88" s="25" t="s">
        <v>29</v>
      </c>
      <c r="AE88" s="25" t="s">
        <v>29</v>
      </c>
      <c r="AF88" s="25" t="s">
        <v>29</v>
      </c>
      <c r="AG88" s="25" t="s">
        <v>29</v>
      </c>
      <c r="AH88" s="25" t="s">
        <v>29</v>
      </c>
      <c r="AI88" s="25" t="s">
        <v>29</v>
      </c>
      <c r="AJ88" s="25" t="s">
        <v>29</v>
      </c>
      <c r="AK88" s="25" t="s">
        <v>29</v>
      </c>
      <c r="AL88" s="25" t="s">
        <v>29</v>
      </c>
    </row>
    <row r="89" spans="1:38" x14ac:dyDescent="0.2">
      <c r="A89" s="5"/>
      <c r="B89" s="23" t="s">
        <v>35</v>
      </c>
      <c r="C89" s="22">
        <f t="shared" si="11"/>
        <v>105928319</v>
      </c>
      <c r="D89" s="25">
        <v>34097175</v>
      </c>
      <c r="E89" s="25" t="s">
        <v>29</v>
      </c>
      <c r="F89" s="25">
        <v>4219807</v>
      </c>
      <c r="G89" s="25" t="s">
        <v>29</v>
      </c>
      <c r="H89" s="25">
        <v>14673439</v>
      </c>
      <c r="I89" s="24" t="s">
        <v>29</v>
      </c>
      <c r="J89" s="24" t="s">
        <v>29</v>
      </c>
      <c r="K89" s="25">
        <v>159875</v>
      </c>
      <c r="L89" s="25">
        <v>10181598</v>
      </c>
      <c r="M89" s="25">
        <v>19541679</v>
      </c>
      <c r="N89" s="25" t="s">
        <v>29</v>
      </c>
      <c r="O89" s="25">
        <v>786230</v>
      </c>
      <c r="P89" s="25">
        <v>2651803</v>
      </c>
      <c r="Q89" s="25">
        <v>1938672</v>
      </c>
      <c r="R89" s="25">
        <v>2737948</v>
      </c>
      <c r="S89" s="24" t="s">
        <v>29</v>
      </c>
      <c r="T89" s="24" t="s">
        <v>29</v>
      </c>
      <c r="U89" s="24" t="s">
        <v>29</v>
      </c>
      <c r="V89" s="24" t="s">
        <v>29</v>
      </c>
      <c r="W89" s="24" t="s">
        <v>29</v>
      </c>
      <c r="X89" s="24" t="s">
        <v>29</v>
      </c>
      <c r="Y89" s="24" t="s">
        <v>29</v>
      </c>
      <c r="Z89" s="25">
        <v>1244614</v>
      </c>
      <c r="AA89" s="25">
        <v>10643448</v>
      </c>
      <c r="AB89" s="25">
        <v>3052031</v>
      </c>
      <c r="AC89" s="25" t="s">
        <v>29</v>
      </c>
      <c r="AD89" s="25" t="s">
        <v>29</v>
      </c>
      <c r="AE89" s="25" t="s">
        <v>29</v>
      </c>
      <c r="AF89" s="25" t="s">
        <v>29</v>
      </c>
      <c r="AG89" s="25" t="s">
        <v>29</v>
      </c>
      <c r="AH89" s="25" t="s">
        <v>29</v>
      </c>
      <c r="AI89" s="25" t="s">
        <v>29</v>
      </c>
      <c r="AJ89" s="25" t="s">
        <v>29</v>
      </c>
      <c r="AK89" s="25" t="s">
        <v>29</v>
      </c>
      <c r="AL89" s="25" t="s">
        <v>29</v>
      </c>
    </row>
    <row r="90" spans="1:38" x14ac:dyDescent="0.2">
      <c r="A90" s="5"/>
      <c r="B90" s="23" t="s">
        <v>36</v>
      </c>
      <c r="C90" s="22">
        <f t="shared" si="11"/>
        <v>113196246.40000001</v>
      </c>
      <c r="D90" s="25">
        <v>35479155</v>
      </c>
      <c r="E90" s="25" t="s">
        <v>29</v>
      </c>
      <c r="F90" s="25">
        <v>4521949</v>
      </c>
      <c r="G90" s="25" t="s">
        <v>29</v>
      </c>
      <c r="H90" s="25">
        <v>15655017</v>
      </c>
      <c r="I90" s="24" t="s">
        <v>29</v>
      </c>
      <c r="J90" s="24" t="s">
        <v>29</v>
      </c>
      <c r="K90" s="25">
        <v>162562</v>
      </c>
      <c r="L90" s="25">
        <v>11792688</v>
      </c>
      <c r="M90" s="25">
        <v>20715670</v>
      </c>
      <c r="N90" s="25" t="s">
        <v>29</v>
      </c>
      <c r="O90" s="25">
        <v>2759471.4</v>
      </c>
      <c r="P90" s="25">
        <v>1960644</v>
      </c>
      <c r="Q90" s="25">
        <v>2293303</v>
      </c>
      <c r="R90" s="25">
        <v>2701849</v>
      </c>
      <c r="S90" s="24" t="s">
        <v>29</v>
      </c>
      <c r="T90" s="24" t="s">
        <v>29</v>
      </c>
      <c r="U90" s="24" t="s">
        <v>29</v>
      </c>
      <c r="V90" s="24" t="s">
        <v>29</v>
      </c>
      <c r="W90" s="24" t="s">
        <v>29</v>
      </c>
      <c r="X90" s="24" t="s">
        <v>29</v>
      </c>
      <c r="Y90" s="24" t="s">
        <v>29</v>
      </c>
      <c r="Z90" s="25">
        <v>1368748</v>
      </c>
      <c r="AA90" s="25">
        <v>10957256</v>
      </c>
      <c r="AB90" s="25">
        <v>2827934</v>
      </c>
      <c r="AC90" s="25" t="s">
        <v>29</v>
      </c>
      <c r="AD90" s="25" t="s">
        <v>29</v>
      </c>
      <c r="AE90" s="25" t="s">
        <v>29</v>
      </c>
      <c r="AF90" s="25" t="s">
        <v>29</v>
      </c>
      <c r="AG90" s="25" t="s">
        <v>29</v>
      </c>
      <c r="AH90" s="25" t="s">
        <v>29</v>
      </c>
      <c r="AI90" s="25" t="s">
        <v>29</v>
      </c>
      <c r="AJ90" s="25" t="s">
        <v>29</v>
      </c>
      <c r="AK90" s="25" t="s">
        <v>29</v>
      </c>
      <c r="AL90" s="25" t="s">
        <v>29</v>
      </c>
    </row>
    <row r="91" spans="1:38" x14ac:dyDescent="0.2">
      <c r="A91" s="5"/>
      <c r="B91" s="23" t="s">
        <v>37</v>
      </c>
      <c r="C91" s="22">
        <f t="shared" si="11"/>
        <v>115848860.78</v>
      </c>
      <c r="D91" s="25">
        <v>30969743</v>
      </c>
      <c r="E91" s="25" t="s">
        <v>29</v>
      </c>
      <c r="F91" s="25">
        <v>4833648</v>
      </c>
      <c r="G91" s="25" t="s">
        <v>29</v>
      </c>
      <c r="H91" s="25">
        <v>16066917</v>
      </c>
      <c r="I91" s="24" t="s">
        <v>29</v>
      </c>
      <c r="J91" s="24" t="s">
        <v>29</v>
      </c>
      <c r="K91" s="25">
        <v>202119</v>
      </c>
      <c r="L91" s="25">
        <v>12037870</v>
      </c>
      <c r="M91" s="25">
        <f>17884015+10364126</f>
        <v>28248141</v>
      </c>
      <c r="N91" s="25" t="s">
        <v>29</v>
      </c>
      <c r="O91" s="25">
        <v>1863580.9</v>
      </c>
      <c r="P91" s="25">
        <v>1467324</v>
      </c>
      <c r="Q91" s="25">
        <v>2380315</v>
      </c>
      <c r="R91" s="25">
        <v>2774354</v>
      </c>
      <c r="S91" s="24" t="s">
        <v>29</v>
      </c>
      <c r="T91" s="24" t="s">
        <v>29</v>
      </c>
      <c r="U91" s="24" t="s">
        <v>29</v>
      </c>
      <c r="V91" s="24" t="s">
        <v>29</v>
      </c>
      <c r="W91" s="24" t="s">
        <v>29</v>
      </c>
      <c r="X91" s="24" t="s">
        <v>29</v>
      </c>
      <c r="Y91" s="24" t="s">
        <v>29</v>
      </c>
      <c r="Z91" s="25">
        <v>1206827</v>
      </c>
      <c r="AA91" s="25">
        <v>11181050.879999999</v>
      </c>
      <c r="AB91" s="25">
        <v>2616971</v>
      </c>
      <c r="AC91" s="25" t="s">
        <v>29</v>
      </c>
      <c r="AD91" s="25" t="s">
        <v>29</v>
      </c>
      <c r="AE91" s="25" t="s">
        <v>29</v>
      </c>
      <c r="AF91" s="25" t="s">
        <v>29</v>
      </c>
      <c r="AG91" s="25" t="s">
        <v>29</v>
      </c>
      <c r="AH91" s="25" t="s">
        <v>29</v>
      </c>
      <c r="AI91" s="25" t="s">
        <v>29</v>
      </c>
      <c r="AJ91" s="25" t="s">
        <v>29</v>
      </c>
      <c r="AK91" s="25" t="s">
        <v>29</v>
      </c>
      <c r="AL91" s="25" t="s">
        <v>29</v>
      </c>
    </row>
    <row r="92" spans="1:38" x14ac:dyDescent="0.2">
      <c r="A92" s="5"/>
      <c r="B92" s="23" t="s">
        <v>38</v>
      </c>
      <c r="C92" s="22">
        <f t="shared" si="11"/>
        <v>114652005.54000001</v>
      </c>
      <c r="D92" s="25">
        <v>36462609</v>
      </c>
      <c r="E92" s="25" t="s">
        <v>29</v>
      </c>
      <c r="F92" s="25">
        <v>4581370</v>
      </c>
      <c r="G92" s="25" t="s">
        <v>29</v>
      </c>
      <c r="H92" s="25">
        <v>14013995</v>
      </c>
      <c r="I92" s="24" t="s">
        <v>29</v>
      </c>
      <c r="J92" s="24" t="s">
        <v>29</v>
      </c>
      <c r="K92" s="25">
        <v>204477</v>
      </c>
      <c r="L92" s="25">
        <v>8930080</v>
      </c>
      <c r="M92" s="25">
        <f>14398655+16108203</f>
        <v>30506858</v>
      </c>
      <c r="N92" s="25" t="s">
        <v>29</v>
      </c>
      <c r="O92" s="25">
        <v>1119667.54</v>
      </c>
      <c r="P92" s="25">
        <v>977177</v>
      </c>
      <c r="Q92" s="25">
        <v>1558104</v>
      </c>
      <c r="R92" s="25">
        <v>2536275</v>
      </c>
      <c r="S92" s="24" t="s">
        <v>29</v>
      </c>
      <c r="T92" s="24" t="s">
        <v>29</v>
      </c>
      <c r="U92" s="24" t="s">
        <v>29</v>
      </c>
      <c r="V92" s="24" t="s">
        <v>29</v>
      </c>
      <c r="W92" s="24" t="s">
        <v>29</v>
      </c>
      <c r="X92" s="24" t="s">
        <v>29</v>
      </c>
      <c r="Y92" s="24" t="s">
        <v>29</v>
      </c>
      <c r="Z92" s="25">
        <v>1160340</v>
      </c>
      <c r="AA92" s="25">
        <v>9858427</v>
      </c>
      <c r="AB92" s="25">
        <v>2742626</v>
      </c>
      <c r="AC92" s="25" t="s">
        <v>29</v>
      </c>
      <c r="AD92" s="25" t="s">
        <v>29</v>
      </c>
      <c r="AE92" s="25" t="s">
        <v>29</v>
      </c>
      <c r="AF92" s="25" t="s">
        <v>29</v>
      </c>
      <c r="AG92" s="25" t="s">
        <v>29</v>
      </c>
      <c r="AH92" s="25" t="s">
        <v>29</v>
      </c>
      <c r="AI92" s="25" t="s">
        <v>29</v>
      </c>
      <c r="AJ92" s="25" t="s">
        <v>29</v>
      </c>
      <c r="AK92" s="25" t="s">
        <v>29</v>
      </c>
      <c r="AL92" s="25" t="s">
        <v>29</v>
      </c>
    </row>
    <row r="93" spans="1:38" x14ac:dyDescent="0.2">
      <c r="A93" s="5"/>
      <c r="B93" s="23" t="s">
        <v>39</v>
      </c>
      <c r="C93" s="22">
        <f t="shared" si="11"/>
        <v>106590493</v>
      </c>
      <c r="D93" s="25">
        <v>32943192</v>
      </c>
      <c r="E93" s="25" t="s">
        <v>29</v>
      </c>
      <c r="F93" s="25">
        <v>4923787</v>
      </c>
      <c r="G93" s="25" t="s">
        <v>29</v>
      </c>
      <c r="H93" s="25">
        <v>14884058</v>
      </c>
      <c r="I93" s="24" t="s">
        <v>29</v>
      </c>
      <c r="J93" s="24" t="s">
        <v>29</v>
      </c>
      <c r="K93" s="25">
        <v>214454</v>
      </c>
      <c r="L93" s="25">
        <v>7859505</v>
      </c>
      <c r="M93" s="25">
        <f>16078485+15524556</f>
        <v>31603041</v>
      </c>
      <c r="N93" s="25" t="s">
        <v>29</v>
      </c>
      <c r="O93" s="25">
        <v>2072208</v>
      </c>
      <c r="P93" s="25">
        <v>852938</v>
      </c>
      <c r="Q93" s="25">
        <v>1208670</v>
      </c>
      <c r="R93" s="25">
        <v>2939081</v>
      </c>
      <c r="S93" s="24" t="s">
        <v>29</v>
      </c>
      <c r="T93" s="24" t="s">
        <v>29</v>
      </c>
      <c r="U93" s="24" t="s">
        <v>29</v>
      </c>
      <c r="V93" s="24" t="s">
        <v>29</v>
      </c>
      <c r="W93" s="24" t="s">
        <v>29</v>
      </c>
      <c r="X93" s="24" t="s">
        <v>29</v>
      </c>
      <c r="Y93" s="24" t="s">
        <v>29</v>
      </c>
      <c r="Z93" s="25">
        <v>1267780</v>
      </c>
      <c r="AA93" s="25">
        <v>3047470</v>
      </c>
      <c r="AB93" s="25">
        <v>2774309</v>
      </c>
      <c r="AC93" s="25" t="s">
        <v>29</v>
      </c>
      <c r="AD93" s="25" t="s">
        <v>29</v>
      </c>
      <c r="AE93" s="25" t="s">
        <v>29</v>
      </c>
      <c r="AF93" s="25" t="s">
        <v>29</v>
      </c>
      <c r="AG93" s="25" t="s">
        <v>29</v>
      </c>
      <c r="AH93" s="25" t="s">
        <v>29</v>
      </c>
      <c r="AI93" s="25" t="s">
        <v>29</v>
      </c>
      <c r="AJ93" s="25" t="s">
        <v>29</v>
      </c>
      <c r="AK93" s="25" t="s">
        <v>29</v>
      </c>
      <c r="AL93" s="25" t="s">
        <v>29</v>
      </c>
    </row>
    <row r="94" spans="1:38" x14ac:dyDescent="0.2">
      <c r="A94" s="5"/>
      <c r="B94" s="23" t="s">
        <v>40</v>
      </c>
      <c r="C94" s="22">
        <f t="shared" si="11"/>
        <v>102099657.17999999</v>
      </c>
      <c r="D94" s="25">
        <v>35044128</v>
      </c>
      <c r="E94" s="25" t="s">
        <v>29</v>
      </c>
      <c r="F94" s="25">
        <v>5299973</v>
      </c>
      <c r="G94" s="25" t="s">
        <v>29</v>
      </c>
      <c r="H94" s="25">
        <v>16810317</v>
      </c>
      <c r="I94" s="24" t="s">
        <v>29</v>
      </c>
      <c r="J94" s="24" t="s">
        <v>29</v>
      </c>
      <c r="K94" s="25">
        <v>271514</v>
      </c>
      <c r="L94" s="25">
        <v>9780408</v>
      </c>
      <c r="M94" s="25">
        <v>18306338</v>
      </c>
      <c r="N94" s="25" t="s">
        <v>29</v>
      </c>
      <c r="O94" s="25">
        <v>1123501.44</v>
      </c>
      <c r="P94" s="25">
        <v>1528797</v>
      </c>
      <c r="Q94" s="25">
        <v>1217473</v>
      </c>
      <c r="R94" s="25">
        <v>2946773</v>
      </c>
      <c r="S94" s="24" t="s">
        <v>29</v>
      </c>
      <c r="T94" s="24" t="s">
        <v>29</v>
      </c>
      <c r="U94" s="24" t="s">
        <v>29</v>
      </c>
      <c r="V94" s="24" t="s">
        <v>29</v>
      </c>
      <c r="W94" s="24" t="s">
        <v>29</v>
      </c>
      <c r="X94" s="24" t="s">
        <v>29</v>
      </c>
      <c r="Y94" s="24" t="s">
        <v>29</v>
      </c>
      <c r="Z94" s="25">
        <v>1119045</v>
      </c>
      <c r="AA94" s="25">
        <v>6217067.7400000002</v>
      </c>
      <c r="AB94" s="25">
        <v>2434322</v>
      </c>
      <c r="AC94" s="25" t="s">
        <v>29</v>
      </c>
      <c r="AD94" s="25" t="s">
        <v>29</v>
      </c>
      <c r="AE94" s="25" t="s">
        <v>29</v>
      </c>
      <c r="AF94" s="25" t="s">
        <v>29</v>
      </c>
      <c r="AG94" s="25" t="s">
        <v>29</v>
      </c>
      <c r="AH94" s="25" t="s">
        <v>29</v>
      </c>
      <c r="AI94" s="25" t="s">
        <v>29</v>
      </c>
      <c r="AJ94" s="25" t="s">
        <v>29</v>
      </c>
      <c r="AK94" s="25" t="s">
        <v>29</v>
      </c>
      <c r="AL94" s="25" t="s">
        <v>29</v>
      </c>
    </row>
    <row r="95" spans="1:38" x14ac:dyDescent="0.2">
      <c r="A95" s="5"/>
      <c r="B95" s="23" t="s">
        <v>41</v>
      </c>
      <c r="C95" s="22">
        <f t="shared" si="11"/>
        <v>113758378.59999999</v>
      </c>
      <c r="D95" s="25">
        <v>39203161</v>
      </c>
      <c r="E95" s="25" t="s">
        <v>29</v>
      </c>
      <c r="F95" s="25">
        <v>6343379</v>
      </c>
      <c r="G95" s="25" t="s">
        <v>29</v>
      </c>
      <c r="H95" s="25">
        <v>18754814</v>
      </c>
      <c r="I95" s="24" t="s">
        <v>29</v>
      </c>
      <c r="J95" s="24" t="s">
        <v>29</v>
      </c>
      <c r="K95" s="25">
        <v>239000</v>
      </c>
      <c r="L95" s="25">
        <v>12945560</v>
      </c>
      <c r="M95" s="25">
        <v>16758438</v>
      </c>
      <c r="N95" s="25" t="s">
        <v>29</v>
      </c>
      <c r="O95" s="25">
        <v>3476691.86</v>
      </c>
      <c r="P95" s="25">
        <v>1173609</v>
      </c>
      <c r="Q95" s="25">
        <v>784151</v>
      </c>
      <c r="R95" s="25">
        <v>3075188</v>
      </c>
      <c r="S95" s="24" t="s">
        <v>29</v>
      </c>
      <c r="T95" s="24" t="s">
        <v>29</v>
      </c>
      <c r="U95" s="24" t="s">
        <v>29</v>
      </c>
      <c r="V95" s="24" t="s">
        <v>29</v>
      </c>
      <c r="W95" s="24" t="s">
        <v>29</v>
      </c>
      <c r="X95" s="24" t="s">
        <v>29</v>
      </c>
      <c r="Y95" s="24" t="s">
        <v>29</v>
      </c>
      <c r="Z95" s="25">
        <v>940908</v>
      </c>
      <c r="AA95" s="25">
        <v>7916972.7400000002</v>
      </c>
      <c r="AB95" s="25">
        <v>2146506</v>
      </c>
      <c r="AC95" s="25" t="s">
        <v>29</v>
      </c>
      <c r="AD95" s="25" t="s">
        <v>29</v>
      </c>
      <c r="AE95" s="25" t="s">
        <v>29</v>
      </c>
      <c r="AF95" s="25" t="s">
        <v>29</v>
      </c>
      <c r="AG95" s="25" t="s">
        <v>29</v>
      </c>
      <c r="AH95" s="25" t="s">
        <v>29</v>
      </c>
      <c r="AI95" s="25" t="s">
        <v>29</v>
      </c>
      <c r="AJ95" s="25" t="s">
        <v>29</v>
      </c>
      <c r="AK95" s="25" t="s">
        <v>29</v>
      </c>
      <c r="AL95" s="25" t="s">
        <v>29</v>
      </c>
    </row>
    <row r="96" spans="1:38" x14ac:dyDescent="0.2">
      <c r="A96" s="5"/>
      <c r="B96" s="23"/>
      <c r="C96" s="22"/>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s="13" customFormat="1" x14ac:dyDescent="0.2">
      <c r="A97" s="6">
        <v>2009</v>
      </c>
      <c r="B97" s="21" t="s">
        <v>28</v>
      </c>
      <c r="C97" s="15">
        <f>SUM(C99:C110)</f>
        <v>2884864957.2688003</v>
      </c>
      <c r="D97" s="22">
        <f>SUM(D99:D110)</f>
        <v>418081722</v>
      </c>
      <c r="E97" s="22" t="s">
        <v>29</v>
      </c>
      <c r="F97" s="22">
        <f t="shared" ref="F97:AL97" si="12">SUM(F99:F110)</f>
        <v>76500263</v>
      </c>
      <c r="G97" s="22">
        <f>SUM(G99:G110)</f>
        <v>162959</v>
      </c>
      <c r="H97" s="22">
        <f t="shared" si="12"/>
        <v>210626412</v>
      </c>
      <c r="I97" s="15" t="s">
        <v>29</v>
      </c>
      <c r="J97" s="15" t="s">
        <v>29</v>
      </c>
      <c r="K97" s="22">
        <f t="shared" si="12"/>
        <v>3401826</v>
      </c>
      <c r="L97" s="22">
        <f t="shared" si="12"/>
        <v>107455633</v>
      </c>
      <c r="M97" s="22">
        <f>SUM(M99:M110)</f>
        <v>236179233</v>
      </c>
      <c r="N97" s="22">
        <f t="shared" si="12"/>
        <v>983474</v>
      </c>
      <c r="O97" s="22">
        <f>SUM(O99:O110)</f>
        <v>23926143.32</v>
      </c>
      <c r="P97" s="22">
        <f t="shared" si="12"/>
        <v>20787126</v>
      </c>
      <c r="Q97" s="22">
        <f t="shared" si="12"/>
        <v>1975</v>
      </c>
      <c r="R97" s="22">
        <f t="shared" si="12"/>
        <v>34971866</v>
      </c>
      <c r="S97" s="15" t="s">
        <v>29</v>
      </c>
      <c r="T97" s="22">
        <f t="shared" si="12"/>
        <v>2856889</v>
      </c>
      <c r="U97" s="22" t="s">
        <v>29</v>
      </c>
      <c r="V97" s="22" t="s">
        <v>29</v>
      </c>
      <c r="W97" s="22" t="s">
        <v>29</v>
      </c>
      <c r="X97" s="22">
        <f t="shared" si="12"/>
        <v>675870</v>
      </c>
      <c r="Y97" s="15" t="s">
        <v>29</v>
      </c>
      <c r="Z97" s="22">
        <f t="shared" si="12"/>
        <v>15010604</v>
      </c>
      <c r="AA97" s="22">
        <f t="shared" si="12"/>
        <v>77424193.420000002</v>
      </c>
      <c r="AB97" s="22">
        <f t="shared" si="12"/>
        <v>30814214</v>
      </c>
      <c r="AC97" s="22">
        <f t="shared" si="12"/>
        <v>11395308</v>
      </c>
      <c r="AD97" s="22" t="s">
        <v>29</v>
      </c>
      <c r="AE97" s="22">
        <f t="shared" si="12"/>
        <v>26226994</v>
      </c>
      <c r="AF97" s="22" t="s">
        <v>29</v>
      </c>
      <c r="AG97" s="22">
        <f t="shared" si="12"/>
        <v>262500</v>
      </c>
      <c r="AH97" s="22" t="s">
        <v>29</v>
      </c>
      <c r="AI97" s="22">
        <f>SUM(AI99:AI110)</f>
        <v>391275318</v>
      </c>
      <c r="AJ97" s="22">
        <f t="shared" si="12"/>
        <v>5979366</v>
      </c>
      <c r="AK97" s="22">
        <f t="shared" si="12"/>
        <v>1189783642.5288</v>
      </c>
      <c r="AL97" s="22">
        <f t="shared" si="12"/>
        <v>81426</v>
      </c>
    </row>
    <row r="98" spans="1:38" x14ac:dyDescent="0.2">
      <c r="A98" s="5"/>
      <c r="B98" s="23"/>
      <c r="C98" s="22"/>
      <c r="D98" s="25"/>
      <c r="E98" s="25"/>
      <c r="F98" s="25"/>
      <c r="G98" s="25"/>
      <c r="H98" s="25"/>
      <c r="I98" s="24"/>
      <c r="J98" s="24"/>
      <c r="K98" s="25"/>
      <c r="L98" s="25"/>
      <c r="M98" s="25"/>
      <c r="N98" s="25"/>
      <c r="O98" s="25"/>
      <c r="P98" s="25"/>
      <c r="Q98" s="24"/>
      <c r="R98" s="25"/>
      <c r="S98" s="24"/>
      <c r="T98" s="25"/>
      <c r="U98" s="25"/>
      <c r="V98" s="25"/>
      <c r="W98" s="25"/>
      <c r="X98" s="25"/>
      <c r="Y98" s="24"/>
      <c r="Z98" s="25"/>
      <c r="AA98" s="25"/>
      <c r="AB98" s="25"/>
      <c r="AC98" s="25"/>
      <c r="AD98" s="25"/>
      <c r="AE98" s="25"/>
      <c r="AF98" s="25"/>
      <c r="AG98" s="25"/>
      <c r="AH98" s="25"/>
      <c r="AI98" s="25"/>
      <c r="AJ98" s="25"/>
      <c r="AK98" s="25"/>
      <c r="AL98" s="25"/>
    </row>
    <row r="99" spans="1:38" x14ac:dyDescent="0.2">
      <c r="A99" s="5"/>
      <c r="B99" s="23" t="s">
        <v>30</v>
      </c>
      <c r="C99" s="22">
        <f t="shared" ref="C99:C110" si="13">SUM(D99:AL99)</f>
        <v>246194830.14320001</v>
      </c>
      <c r="D99" s="25">
        <v>33904953</v>
      </c>
      <c r="E99" s="25" t="s">
        <v>29</v>
      </c>
      <c r="F99" s="25">
        <v>6274352</v>
      </c>
      <c r="G99" s="25" t="s">
        <v>29</v>
      </c>
      <c r="H99" s="25">
        <v>18070697</v>
      </c>
      <c r="I99" s="24" t="s">
        <v>29</v>
      </c>
      <c r="J99" s="24" t="s">
        <v>29</v>
      </c>
      <c r="K99" s="25">
        <v>249790</v>
      </c>
      <c r="L99" s="25">
        <v>14409218</v>
      </c>
      <c r="M99" s="25">
        <v>18783959</v>
      </c>
      <c r="N99" s="25" t="s">
        <v>29</v>
      </c>
      <c r="O99" s="25">
        <f>4085031.06+119093</f>
        <v>4204124.0600000005</v>
      </c>
      <c r="P99" s="25">
        <f>1548990+663415</f>
        <v>2212405</v>
      </c>
      <c r="Q99" s="25">
        <v>1975</v>
      </c>
      <c r="R99" s="25">
        <v>2911625</v>
      </c>
      <c r="S99" s="24" t="s">
        <v>29</v>
      </c>
      <c r="T99" s="25" t="s">
        <v>29</v>
      </c>
      <c r="U99" s="25" t="s">
        <v>29</v>
      </c>
      <c r="V99" s="25" t="s">
        <v>29</v>
      </c>
      <c r="W99" s="25" t="s">
        <v>29</v>
      </c>
      <c r="X99" s="25" t="s">
        <v>29</v>
      </c>
      <c r="Y99" s="24" t="s">
        <v>29</v>
      </c>
      <c r="Z99" s="25">
        <v>1017377</v>
      </c>
      <c r="AA99" s="25">
        <v>14972441.479999999</v>
      </c>
      <c r="AB99" s="25">
        <v>2789980</v>
      </c>
      <c r="AC99" s="25">
        <v>692735</v>
      </c>
      <c r="AD99" s="25" t="s">
        <v>29</v>
      </c>
      <c r="AE99" s="25">
        <v>6481294</v>
      </c>
      <c r="AF99" s="25" t="s">
        <v>29</v>
      </c>
      <c r="AG99" s="25">
        <f>137*42</f>
        <v>5754</v>
      </c>
      <c r="AH99" s="25" t="s">
        <v>29</v>
      </c>
      <c r="AI99" s="25">
        <v>20563410</v>
      </c>
      <c r="AJ99" s="25">
        <v>842016</v>
      </c>
      <c r="AK99" s="25">
        <v>97806724.603199989</v>
      </c>
      <c r="AL99" s="25" t="s">
        <v>29</v>
      </c>
    </row>
    <row r="100" spans="1:38" x14ac:dyDescent="0.2">
      <c r="A100" s="5"/>
      <c r="B100" s="23" t="s">
        <v>31</v>
      </c>
      <c r="C100" s="22">
        <f t="shared" si="13"/>
        <v>145075265.98000002</v>
      </c>
      <c r="D100" s="25">
        <v>32901819</v>
      </c>
      <c r="E100" s="25" t="s">
        <v>29</v>
      </c>
      <c r="F100" s="25">
        <v>5729921</v>
      </c>
      <c r="G100" s="25" t="s">
        <v>29</v>
      </c>
      <c r="H100" s="25">
        <v>15503771</v>
      </c>
      <c r="I100" s="24" t="s">
        <v>29</v>
      </c>
      <c r="J100" s="24" t="s">
        <v>29</v>
      </c>
      <c r="K100" s="25">
        <v>209288</v>
      </c>
      <c r="L100" s="25">
        <v>11072070</v>
      </c>
      <c r="M100" s="25">
        <v>18779550</v>
      </c>
      <c r="N100" s="25" t="s">
        <v>29</v>
      </c>
      <c r="O100" s="25">
        <f>2319747.98+91631</f>
        <v>2411378.98</v>
      </c>
      <c r="P100" s="25">
        <f>1346905+753748</f>
        <v>2100653</v>
      </c>
      <c r="Q100" s="25" t="s">
        <v>29</v>
      </c>
      <c r="R100" s="25">
        <v>2734429</v>
      </c>
      <c r="S100" s="24" t="s">
        <v>29</v>
      </c>
      <c r="T100" s="25" t="s">
        <v>29</v>
      </c>
      <c r="U100" s="25" t="s">
        <v>29</v>
      </c>
      <c r="V100" s="25" t="s">
        <v>29</v>
      </c>
      <c r="W100" s="25" t="s">
        <v>29</v>
      </c>
      <c r="X100" s="25" t="s">
        <v>29</v>
      </c>
      <c r="Y100" s="24" t="s">
        <v>29</v>
      </c>
      <c r="Z100" s="25">
        <v>1429921</v>
      </c>
      <c r="AA100" s="25">
        <v>3003615</v>
      </c>
      <c r="AB100" s="25">
        <v>2933821</v>
      </c>
      <c r="AC100" s="25">
        <v>613597</v>
      </c>
      <c r="AD100" s="25" t="s">
        <v>29</v>
      </c>
      <c r="AE100" s="25">
        <v>2873953</v>
      </c>
      <c r="AF100" s="25" t="s">
        <v>29</v>
      </c>
      <c r="AG100" s="25" t="s">
        <v>29</v>
      </c>
      <c r="AH100" s="25" t="s">
        <v>29</v>
      </c>
      <c r="AI100" s="25">
        <v>42332808</v>
      </c>
      <c r="AJ100" s="25">
        <v>424116</v>
      </c>
      <c r="AK100" s="25" t="s">
        <v>29</v>
      </c>
      <c r="AL100" s="25">
        <v>20555</v>
      </c>
    </row>
    <row r="101" spans="1:38" x14ac:dyDescent="0.2">
      <c r="A101" s="5"/>
      <c r="B101" s="23" t="s">
        <v>32</v>
      </c>
      <c r="C101" s="22">
        <f t="shared" si="13"/>
        <v>242999696.34560001</v>
      </c>
      <c r="D101" s="25">
        <v>36927721</v>
      </c>
      <c r="E101" s="25" t="s">
        <v>29</v>
      </c>
      <c r="F101" s="25">
        <v>6304055</v>
      </c>
      <c r="G101" s="25">
        <v>14898</v>
      </c>
      <c r="H101" s="25">
        <v>17799506</v>
      </c>
      <c r="I101" s="24" t="s">
        <v>29</v>
      </c>
      <c r="J101" s="24" t="s">
        <v>29</v>
      </c>
      <c r="K101" s="25">
        <v>341170</v>
      </c>
      <c r="L101" s="25">
        <v>12091941</v>
      </c>
      <c r="M101" s="25">
        <v>21078663</v>
      </c>
      <c r="N101" s="25">
        <v>71132</v>
      </c>
      <c r="O101" s="25">
        <f>1569304.48+108684</f>
        <v>1677988.48</v>
      </c>
      <c r="P101" s="25">
        <f>1282525+717216</f>
        <v>1999741</v>
      </c>
      <c r="Q101" s="25" t="s">
        <v>29</v>
      </c>
      <c r="R101" s="25">
        <v>3055296</v>
      </c>
      <c r="S101" s="24" t="s">
        <v>29</v>
      </c>
      <c r="T101" s="25">
        <v>280941</v>
      </c>
      <c r="U101" s="25" t="s">
        <v>29</v>
      </c>
      <c r="V101" s="25" t="s">
        <v>29</v>
      </c>
      <c r="W101" s="25" t="s">
        <v>29</v>
      </c>
      <c r="X101" s="25" t="s">
        <v>29</v>
      </c>
      <c r="Y101" s="24" t="s">
        <v>29</v>
      </c>
      <c r="Z101" s="25">
        <v>1492959</v>
      </c>
      <c r="AA101" s="25">
        <v>10834716.940000001</v>
      </c>
      <c r="AB101" s="25">
        <v>2816624</v>
      </c>
      <c r="AC101" s="25">
        <v>736173</v>
      </c>
      <c r="AD101" s="25" t="s">
        <v>29</v>
      </c>
      <c r="AE101" s="25">
        <v>4308214</v>
      </c>
      <c r="AF101" s="25" t="s">
        <v>29</v>
      </c>
      <c r="AG101" s="25" t="s">
        <v>29</v>
      </c>
      <c r="AH101" s="25" t="s">
        <v>29</v>
      </c>
      <c r="AI101" s="25">
        <v>22209810</v>
      </c>
      <c r="AJ101" s="25" t="s">
        <v>29</v>
      </c>
      <c r="AK101" s="25">
        <v>98958146.925599992</v>
      </c>
      <c r="AL101" s="25" t="s">
        <v>29</v>
      </c>
    </row>
    <row r="102" spans="1:38" x14ac:dyDescent="0.2">
      <c r="A102" s="5"/>
      <c r="B102" s="23" t="s">
        <v>33</v>
      </c>
      <c r="C102" s="22">
        <f t="shared" si="13"/>
        <v>241474396.99599999</v>
      </c>
      <c r="D102" s="25">
        <v>33692729</v>
      </c>
      <c r="E102" s="25" t="s">
        <v>29</v>
      </c>
      <c r="F102" s="25">
        <v>6406244</v>
      </c>
      <c r="G102" s="25">
        <v>14811</v>
      </c>
      <c r="H102" s="25">
        <v>17662300</v>
      </c>
      <c r="I102" s="24" t="s">
        <v>29</v>
      </c>
      <c r="J102" s="24" t="s">
        <v>29</v>
      </c>
      <c r="K102" s="25">
        <v>212712</v>
      </c>
      <c r="L102" s="25">
        <v>9765324</v>
      </c>
      <c r="M102" s="25">
        <v>19721197</v>
      </c>
      <c r="N102" s="25">
        <v>92889</v>
      </c>
      <c r="O102" s="25">
        <f>5045892.8+171696</f>
        <v>5217588.8</v>
      </c>
      <c r="P102" s="25">
        <f>1388248+803216</f>
        <v>2191464</v>
      </c>
      <c r="Q102" s="25" t="s">
        <v>29</v>
      </c>
      <c r="R102" s="25">
        <v>2921551</v>
      </c>
      <c r="S102" s="24" t="s">
        <v>29</v>
      </c>
      <c r="T102" s="25">
        <v>309295</v>
      </c>
      <c r="U102" s="25" t="s">
        <v>29</v>
      </c>
      <c r="V102" s="25" t="s">
        <v>29</v>
      </c>
      <c r="W102" s="25" t="s">
        <v>29</v>
      </c>
      <c r="X102" s="25" t="s">
        <v>29</v>
      </c>
      <c r="Y102" s="24" t="s">
        <v>29</v>
      </c>
      <c r="Z102" s="25">
        <v>1210334</v>
      </c>
      <c r="AA102" s="25">
        <v>7846625</v>
      </c>
      <c r="AB102" s="25">
        <v>2665320</v>
      </c>
      <c r="AC102" s="25">
        <v>611492</v>
      </c>
      <c r="AD102" s="25" t="s">
        <v>29</v>
      </c>
      <c r="AE102" s="25">
        <v>4526472</v>
      </c>
      <c r="AF102" s="25" t="s">
        <v>29</v>
      </c>
      <c r="AG102" s="25" t="s">
        <v>29</v>
      </c>
      <c r="AH102" s="25" t="s">
        <v>29</v>
      </c>
      <c r="AI102" s="25">
        <v>26304432</v>
      </c>
      <c r="AJ102" s="25">
        <v>475188</v>
      </c>
      <c r="AK102" s="25">
        <v>99626429.195999995</v>
      </c>
      <c r="AL102" s="25" t="s">
        <v>29</v>
      </c>
    </row>
    <row r="103" spans="1:38" x14ac:dyDescent="0.2">
      <c r="A103" s="5"/>
      <c r="B103" s="23" t="s">
        <v>34</v>
      </c>
      <c r="C103" s="22">
        <f t="shared" si="13"/>
        <v>842640679.05439997</v>
      </c>
      <c r="D103" s="25">
        <v>36401915</v>
      </c>
      <c r="E103" s="25" t="s">
        <v>29</v>
      </c>
      <c r="F103" s="25">
        <v>6348641</v>
      </c>
      <c r="G103" s="25">
        <v>20709</v>
      </c>
      <c r="H103" s="25">
        <v>17412612</v>
      </c>
      <c r="I103" s="24" t="s">
        <v>29</v>
      </c>
      <c r="J103" s="24" t="s">
        <v>29</v>
      </c>
      <c r="K103" s="25">
        <v>233456</v>
      </c>
      <c r="L103" s="25">
        <v>6932166</v>
      </c>
      <c r="M103" s="25">
        <v>20723740</v>
      </c>
      <c r="N103" s="25">
        <v>71098</v>
      </c>
      <c r="O103" s="25">
        <f>2261113+132152</f>
        <v>2393265</v>
      </c>
      <c r="P103" s="25">
        <f>1016814+753573</f>
        <v>1770387</v>
      </c>
      <c r="Q103" s="25" t="s">
        <v>29</v>
      </c>
      <c r="R103" s="25">
        <v>2866897</v>
      </c>
      <c r="S103" s="24" t="s">
        <v>29</v>
      </c>
      <c r="T103" s="25">
        <v>94915</v>
      </c>
      <c r="U103" s="25" t="s">
        <v>29</v>
      </c>
      <c r="V103" s="25" t="s">
        <v>29</v>
      </c>
      <c r="W103" s="25" t="s">
        <v>29</v>
      </c>
      <c r="X103" s="25">
        <v>86012</v>
      </c>
      <c r="Y103" s="24" t="s">
        <v>29</v>
      </c>
      <c r="Z103" s="25">
        <v>1450132</v>
      </c>
      <c r="AA103" s="25">
        <v>8844109</v>
      </c>
      <c r="AB103" s="25">
        <v>2162922</v>
      </c>
      <c r="AC103" s="25">
        <v>786103</v>
      </c>
      <c r="AD103" s="25" t="s">
        <v>29</v>
      </c>
      <c r="AE103" s="25">
        <v>5019271</v>
      </c>
      <c r="AF103" s="25" t="s">
        <v>29</v>
      </c>
      <c r="AG103" s="25">
        <f>3168*42</f>
        <v>133056</v>
      </c>
      <c r="AH103" s="25" t="s">
        <v>29</v>
      </c>
      <c r="AI103" s="25">
        <v>31041360</v>
      </c>
      <c r="AJ103" s="25">
        <v>840756</v>
      </c>
      <c r="AK103" s="25">
        <v>696987428.05439997</v>
      </c>
      <c r="AL103" s="25">
        <v>19729</v>
      </c>
    </row>
    <row r="104" spans="1:38" x14ac:dyDescent="0.2">
      <c r="A104" s="5"/>
      <c r="B104" s="23" t="s">
        <v>35</v>
      </c>
      <c r="C104" s="22">
        <f t="shared" si="13"/>
        <v>143218679</v>
      </c>
      <c r="D104" s="25">
        <v>33228608</v>
      </c>
      <c r="E104" s="25" t="s">
        <v>29</v>
      </c>
      <c r="F104" s="25">
        <v>6089074</v>
      </c>
      <c r="G104" s="25">
        <v>18680</v>
      </c>
      <c r="H104" s="25">
        <v>16864559</v>
      </c>
      <c r="I104" s="24" t="s">
        <v>29</v>
      </c>
      <c r="J104" s="24" t="s">
        <v>29</v>
      </c>
      <c r="K104" s="25">
        <v>236003</v>
      </c>
      <c r="L104" s="25">
        <v>7529486</v>
      </c>
      <c r="M104" s="25">
        <v>19489299</v>
      </c>
      <c r="N104" s="25">
        <v>70950</v>
      </c>
      <c r="O104" s="25">
        <f>2369799+86190</f>
        <v>2455989</v>
      </c>
      <c r="P104" s="25">
        <f>1208257+606025</f>
        <v>1814282</v>
      </c>
      <c r="Q104" s="25" t="s">
        <v>29</v>
      </c>
      <c r="R104" s="25">
        <v>2691345</v>
      </c>
      <c r="S104" s="24" t="s">
        <v>29</v>
      </c>
      <c r="T104" s="25">
        <v>239624</v>
      </c>
      <c r="U104" s="25" t="s">
        <v>29</v>
      </c>
      <c r="V104" s="25" t="s">
        <v>29</v>
      </c>
      <c r="W104" s="25" t="s">
        <v>29</v>
      </c>
      <c r="X104" s="25">
        <v>88680</v>
      </c>
      <c r="Y104" s="24" t="s">
        <v>29</v>
      </c>
      <c r="Z104" s="25">
        <v>1457682</v>
      </c>
      <c r="AA104" s="25">
        <v>9870097</v>
      </c>
      <c r="AB104" s="25">
        <v>2237613</v>
      </c>
      <c r="AC104" s="25">
        <v>704440</v>
      </c>
      <c r="AD104" s="25" t="s">
        <v>29</v>
      </c>
      <c r="AE104" s="25">
        <v>3017790</v>
      </c>
      <c r="AF104" s="25" t="s">
        <v>29</v>
      </c>
      <c r="AG104" s="25" t="s">
        <v>29</v>
      </c>
      <c r="AH104" s="25" t="s">
        <v>29</v>
      </c>
      <c r="AI104" s="25">
        <v>34169562</v>
      </c>
      <c r="AJ104" s="25">
        <v>944916</v>
      </c>
      <c r="AK104" s="25" t="s">
        <v>29</v>
      </c>
      <c r="AL104" s="25" t="s">
        <v>29</v>
      </c>
    </row>
    <row r="105" spans="1:38" x14ac:dyDescent="0.2">
      <c r="A105" s="5"/>
      <c r="B105" s="23" t="s">
        <v>36</v>
      </c>
      <c r="C105" s="22">
        <f t="shared" si="13"/>
        <v>245372579.68720001</v>
      </c>
      <c r="D105" s="25">
        <v>36290677</v>
      </c>
      <c r="E105" s="25" t="s">
        <v>29</v>
      </c>
      <c r="F105" s="25">
        <v>6702659</v>
      </c>
      <c r="G105" s="25">
        <v>11835</v>
      </c>
      <c r="H105" s="25">
        <v>19092767</v>
      </c>
      <c r="I105" s="24" t="s">
        <v>29</v>
      </c>
      <c r="J105" s="24" t="s">
        <v>29</v>
      </c>
      <c r="K105" s="25">
        <v>316575</v>
      </c>
      <c r="L105" s="25">
        <v>9307973</v>
      </c>
      <c r="M105" s="25">
        <v>22502042</v>
      </c>
      <c r="N105" s="25">
        <v>126093</v>
      </c>
      <c r="O105" s="25">
        <f>393515+145119</f>
        <v>538634</v>
      </c>
      <c r="P105" s="25">
        <f>1125164+609308</f>
        <v>1734472</v>
      </c>
      <c r="Q105" s="25" t="s">
        <v>29</v>
      </c>
      <c r="R105" s="25">
        <v>3113092</v>
      </c>
      <c r="S105" s="24" t="s">
        <v>29</v>
      </c>
      <c r="T105" s="25">
        <v>258346</v>
      </c>
      <c r="U105" s="25" t="s">
        <v>29</v>
      </c>
      <c r="V105" s="25" t="s">
        <v>29</v>
      </c>
      <c r="W105" s="25" t="s">
        <v>29</v>
      </c>
      <c r="X105" s="25">
        <v>85729</v>
      </c>
      <c r="Y105" s="24" t="s">
        <v>29</v>
      </c>
      <c r="Z105" s="25">
        <v>1307184</v>
      </c>
      <c r="AA105" s="25">
        <v>5986513</v>
      </c>
      <c r="AB105" s="25">
        <v>2387431</v>
      </c>
      <c r="AC105" s="25">
        <v>832097</v>
      </c>
      <c r="AD105" s="25" t="s">
        <v>29</v>
      </c>
      <c r="AE105" s="25" t="s">
        <v>29</v>
      </c>
      <c r="AF105" s="25" t="s">
        <v>29</v>
      </c>
      <c r="AG105" s="25" t="s">
        <v>29</v>
      </c>
      <c r="AH105" s="25" t="s">
        <v>29</v>
      </c>
      <c r="AI105" s="25">
        <v>35799750</v>
      </c>
      <c r="AJ105" s="25">
        <v>867426</v>
      </c>
      <c r="AK105" s="25">
        <v>98090707.687199995</v>
      </c>
      <c r="AL105" s="25">
        <v>20577</v>
      </c>
    </row>
    <row r="106" spans="1:38" x14ac:dyDescent="0.2">
      <c r="A106" s="5"/>
      <c r="B106" s="23" t="s">
        <v>37</v>
      </c>
      <c r="C106" s="22">
        <f t="shared" si="13"/>
        <v>234396910.06239998</v>
      </c>
      <c r="D106" s="25">
        <v>34299106</v>
      </c>
      <c r="E106" s="25" t="s">
        <v>29</v>
      </c>
      <c r="F106" s="25">
        <v>6227802</v>
      </c>
      <c r="G106" s="25">
        <v>15745</v>
      </c>
      <c r="H106" s="25">
        <v>17051968</v>
      </c>
      <c r="I106" s="24" t="s">
        <v>29</v>
      </c>
      <c r="J106" s="24" t="s">
        <v>29</v>
      </c>
      <c r="K106" s="25">
        <v>260675</v>
      </c>
      <c r="L106" s="25">
        <v>8343527</v>
      </c>
      <c r="M106" s="25">
        <v>18775572</v>
      </c>
      <c r="N106" s="25">
        <v>130131</v>
      </c>
      <c r="O106" s="25">
        <f>396827+163609</f>
        <v>560436</v>
      </c>
      <c r="P106" s="25">
        <f>1206410+637128</f>
        <v>1843538</v>
      </c>
      <c r="Q106" s="25" t="s">
        <v>29</v>
      </c>
      <c r="R106" s="25">
        <v>2789848</v>
      </c>
      <c r="S106" s="24" t="s">
        <v>29</v>
      </c>
      <c r="T106" s="25">
        <v>335391</v>
      </c>
      <c r="U106" s="25" t="s">
        <v>29</v>
      </c>
      <c r="V106" s="25" t="s">
        <v>29</v>
      </c>
      <c r="W106" s="25" t="s">
        <v>29</v>
      </c>
      <c r="X106" s="25">
        <v>88723</v>
      </c>
      <c r="Y106" s="24" t="s">
        <v>29</v>
      </c>
      <c r="Z106" s="25">
        <v>1128219</v>
      </c>
      <c r="AA106" s="25">
        <v>762447</v>
      </c>
      <c r="AB106" s="25">
        <v>2221249</v>
      </c>
      <c r="AC106" s="25">
        <v>2464216</v>
      </c>
      <c r="AD106" s="25" t="s">
        <v>29</v>
      </c>
      <c r="AE106" s="25" t="s">
        <v>29</v>
      </c>
      <c r="AF106" s="25" t="s">
        <v>29</v>
      </c>
      <c r="AG106" s="25">
        <f>2945*42</f>
        <v>123690</v>
      </c>
      <c r="AH106" s="25" t="s">
        <v>29</v>
      </c>
      <c r="AI106" s="25">
        <v>38614506</v>
      </c>
      <c r="AJ106" s="25">
        <v>25350</v>
      </c>
      <c r="AK106" s="25">
        <v>98314206.062399998</v>
      </c>
      <c r="AL106" s="25">
        <v>20565</v>
      </c>
    </row>
    <row r="107" spans="1:38" x14ac:dyDescent="0.2">
      <c r="A107" s="5"/>
      <c r="B107" s="23" t="s">
        <v>38</v>
      </c>
      <c r="C107" s="22">
        <f t="shared" si="13"/>
        <v>114698624</v>
      </c>
      <c r="D107" s="25">
        <v>32803808</v>
      </c>
      <c r="E107" s="25" t="s">
        <v>29</v>
      </c>
      <c r="F107" s="25">
        <v>6163553</v>
      </c>
      <c r="G107" s="25">
        <v>15681</v>
      </c>
      <c r="H107" s="25">
        <v>16801902</v>
      </c>
      <c r="I107" s="24" t="s">
        <v>29</v>
      </c>
      <c r="J107" s="24" t="s">
        <v>29</v>
      </c>
      <c r="K107" s="25">
        <v>289931</v>
      </c>
      <c r="L107" s="25">
        <v>5590624</v>
      </c>
      <c r="M107" s="25">
        <v>21664434</v>
      </c>
      <c r="N107" s="25">
        <v>94711</v>
      </c>
      <c r="O107" s="25">
        <v>284792</v>
      </c>
      <c r="P107" s="25">
        <v>1220228</v>
      </c>
      <c r="Q107" s="25" t="s">
        <v>29</v>
      </c>
      <c r="R107" s="25">
        <v>2782062</v>
      </c>
      <c r="S107" s="24" t="s">
        <v>29</v>
      </c>
      <c r="T107" s="25">
        <v>344890</v>
      </c>
      <c r="U107" s="25" t="s">
        <v>29</v>
      </c>
      <c r="V107" s="25" t="s">
        <v>29</v>
      </c>
      <c r="W107" s="25" t="s">
        <v>29</v>
      </c>
      <c r="X107" s="25">
        <v>105483</v>
      </c>
      <c r="Y107" s="24" t="s">
        <v>29</v>
      </c>
      <c r="Z107" s="25">
        <v>918676</v>
      </c>
      <c r="AA107" s="25">
        <v>612144</v>
      </c>
      <c r="AB107" s="25">
        <v>3874194</v>
      </c>
      <c r="AC107" s="25">
        <v>2200047</v>
      </c>
      <c r="AD107" s="25" t="s">
        <v>29</v>
      </c>
      <c r="AE107" s="25" t="s">
        <v>29</v>
      </c>
      <c r="AF107" s="25" t="s">
        <v>29</v>
      </c>
      <c r="AG107" s="25" t="s">
        <v>29</v>
      </c>
      <c r="AH107" s="25" t="s">
        <v>29</v>
      </c>
      <c r="AI107" s="25">
        <v>18921168</v>
      </c>
      <c r="AJ107" s="25">
        <v>10296</v>
      </c>
      <c r="AK107" s="25" t="s">
        <v>29</v>
      </c>
      <c r="AL107" s="25" t="s">
        <v>29</v>
      </c>
    </row>
    <row r="108" spans="1:38" x14ac:dyDescent="0.2">
      <c r="A108" s="5"/>
      <c r="B108" s="23" t="s">
        <v>39</v>
      </c>
      <c r="C108" s="22">
        <f t="shared" si="13"/>
        <v>138723563</v>
      </c>
      <c r="D108" s="25">
        <v>34707132</v>
      </c>
      <c r="E108" s="25" t="s">
        <v>29</v>
      </c>
      <c r="F108" s="25">
        <v>6688128</v>
      </c>
      <c r="G108" s="25">
        <v>22615</v>
      </c>
      <c r="H108" s="25">
        <v>18479768</v>
      </c>
      <c r="I108" s="24" t="s">
        <v>29</v>
      </c>
      <c r="J108" s="24" t="s">
        <v>29</v>
      </c>
      <c r="K108" s="25">
        <v>374108</v>
      </c>
      <c r="L108" s="25">
        <v>5354395</v>
      </c>
      <c r="M108" s="25">
        <v>18708584</v>
      </c>
      <c r="N108" s="25">
        <v>180351</v>
      </c>
      <c r="O108" s="25">
        <v>1926692</v>
      </c>
      <c r="P108" s="25">
        <v>1243829</v>
      </c>
      <c r="Q108" s="25" t="s">
        <v>29</v>
      </c>
      <c r="R108" s="25">
        <v>3106249</v>
      </c>
      <c r="S108" s="24" t="s">
        <v>29</v>
      </c>
      <c r="T108" s="25">
        <v>360932</v>
      </c>
      <c r="U108" s="25" t="s">
        <v>29</v>
      </c>
      <c r="V108" s="25" t="s">
        <v>29</v>
      </c>
      <c r="W108" s="25" t="s">
        <v>29</v>
      </c>
      <c r="X108" s="25">
        <v>30585</v>
      </c>
      <c r="Y108" s="24" t="s">
        <v>29</v>
      </c>
      <c r="Z108" s="25">
        <v>1161802</v>
      </c>
      <c r="AA108" s="25">
        <v>5793830</v>
      </c>
      <c r="AB108" s="25">
        <v>2244965</v>
      </c>
      <c r="AC108" s="25">
        <v>653958</v>
      </c>
      <c r="AD108" s="25" t="s">
        <v>29</v>
      </c>
      <c r="AE108" s="25" t="s">
        <v>29</v>
      </c>
      <c r="AF108" s="25" t="s">
        <v>29</v>
      </c>
      <c r="AG108" s="25" t="s">
        <v>29</v>
      </c>
      <c r="AH108" s="25" t="s">
        <v>29</v>
      </c>
      <c r="AI108" s="25">
        <v>37655058</v>
      </c>
      <c r="AJ108" s="25">
        <v>30582</v>
      </c>
      <c r="AK108" s="25" t="s">
        <v>29</v>
      </c>
      <c r="AL108" s="25" t="s">
        <v>29</v>
      </c>
    </row>
    <row r="109" spans="1:38" x14ac:dyDescent="0.2">
      <c r="A109" s="5"/>
      <c r="B109" s="23" t="s">
        <v>40</v>
      </c>
      <c r="C109" s="22">
        <f t="shared" si="13"/>
        <v>137912222</v>
      </c>
      <c r="D109" s="25">
        <v>35522915</v>
      </c>
      <c r="E109" s="25" t="s">
        <v>29</v>
      </c>
      <c r="F109" s="25">
        <v>6079989</v>
      </c>
      <c r="G109" s="25">
        <v>14771</v>
      </c>
      <c r="H109" s="25">
        <v>16098949</v>
      </c>
      <c r="I109" s="24" t="s">
        <v>29</v>
      </c>
      <c r="J109" s="24" t="s">
        <v>29</v>
      </c>
      <c r="K109" s="25">
        <v>289275</v>
      </c>
      <c r="L109" s="25">
        <v>6719002</v>
      </c>
      <c r="M109" s="25">
        <v>17937421</v>
      </c>
      <c r="N109" s="25">
        <v>67084</v>
      </c>
      <c r="O109" s="25">
        <v>1979989</v>
      </c>
      <c r="P109" s="25">
        <v>1375687</v>
      </c>
      <c r="Q109" s="25" t="s">
        <v>29</v>
      </c>
      <c r="R109" s="25">
        <v>2846714</v>
      </c>
      <c r="S109" s="24" t="s">
        <v>29</v>
      </c>
      <c r="T109" s="25">
        <v>329883</v>
      </c>
      <c r="U109" s="25" t="s">
        <v>29</v>
      </c>
      <c r="V109" s="25" t="s">
        <v>29</v>
      </c>
      <c r="W109" s="25" t="s">
        <v>29</v>
      </c>
      <c r="X109" s="25">
        <v>88840</v>
      </c>
      <c r="Y109" s="24" t="s">
        <v>29</v>
      </c>
      <c r="Z109" s="25">
        <v>1183901</v>
      </c>
      <c r="AA109" s="25">
        <v>4452342</v>
      </c>
      <c r="AB109" s="26">
        <v>2245948</v>
      </c>
      <c r="AC109" s="26">
        <v>702274</v>
      </c>
      <c r="AD109" s="25" t="s">
        <v>29</v>
      </c>
      <c r="AE109" s="25" t="s">
        <v>29</v>
      </c>
      <c r="AF109" s="25" t="s">
        <v>29</v>
      </c>
      <c r="AG109" s="25" t="s">
        <v>29</v>
      </c>
      <c r="AH109" s="25" t="s">
        <v>29</v>
      </c>
      <c r="AI109" s="25">
        <v>39508602</v>
      </c>
      <c r="AJ109" s="26">
        <v>468636</v>
      </c>
      <c r="AK109" s="25" t="s">
        <v>29</v>
      </c>
      <c r="AL109" s="25" t="s">
        <v>29</v>
      </c>
    </row>
    <row r="110" spans="1:38" x14ac:dyDescent="0.2">
      <c r="A110" s="5"/>
      <c r="B110" s="23" t="s">
        <v>41</v>
      </c>
      <c r="C110" s="22">
        <f t="shared" si="13"/>
        <v>152157511</v>
      </c>
      <c r="D110" s="25">
        <v>37400339</v>
      </c>
      <c r="E110" s="25" t="s">
        <v>29</v>
      </c>
      <c r="F110" s="25">
        <v>7485845</v>
      </c>
      <c r="G110" s="25">
        <v>13214</v>
      </c>
      <c r="H110" s="25">
        <v>19787613</v>
      </c>
      <c r="I110" s="24" t="s">
        <v>29</v>
      </c>
      <c r="J110" s="24" t="s">
        <v>29</v>
      </c>
      <c r="K110" s="25">
        <v>388843</v>
      </c>
      <c r="L110" s="25">
        <v>10339907</v>
      </c>
      <c r="M110" s="25">
        <v>18014772</v>
      </c>
      <c r="N110" s="25">
        <v>79035</v>
      </c>
      <c r="O110" s="25">
        <v>275266</v>
      </c>
      <c r="P110" s="25">
        <v>1280440</v>
      </c>
      <c r="Q110" s="25" t="s">
        <v>29</v>
      </c>
      <c r="R110" s="25">
        <v>3152758</v>
      </c>
      <c r="S110" s="24" t="s">
        <v>29</v>
      </c>
      <c r="T110" s="25">
        <v>302672</v>
      </c>
      <c r="U110" s="25" t="s">
        <v>29</v>
      </c>
      <c r="V110" s="25" t="s">
        <v>29</v>
      </c>
      <c r="W110" s="25" t="s">
        <v>29</v>
      </c>
      <c r="X110" s="25">
        <v>101818</v>
      </c>
      <c r="Y110" s="24" t="s">
        <v>29</v>
      </c>
      <c r="Z110" s="25">
        <v>1252417</v>
      </c>
      <c r="AA110" s="25">
        <v>4445313</v>
      </c>
      <c r="AB110" s="26">
        <v>2234147</v>
      </c>
      <c r="AC110" s="26">
        <v>398176</v>
      </c>
      <c r="AD110" s="25" t="s">
        <v>29</v>
      </c>
      <c r="AE110" s="25" t="s">
        <v>29</v>
      </c>
      <c r="AF110" s="25" t="s">
        <v>29</v>
      </c>
      <c r="AG110" s="25" t="s">
        <v>29</v>
      </c>
      <c r="AH110" s="25" t="s">
        <v>29</v>
      </c>
      <c r="AI110" s="25">
        <v>44154852</v>
      </c>
      <c r="AJ110" s="26">
        <v>1050084</v>
      </c>
      <c r="AK110" s="25" t="s">
        <v>29</v>
      </c>
      <c r="AL110" s="25" t="s">
        <v>29</v>
      </c>
    </row>
    <row r="111" spans="1:38" x14ac:dyDescent="0.2">
      <c r="A111" s="5"/>
      <c r="B111" s="23"/>
      <c r="C111" s="22"/>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6"/>
      <c r="AC111" s="26"/>
      <c r="AD111" s="26"/>
      <c r="AE111" s="26"/>
      <c r="AF111" s="26"/>
      <c r="AG111" s="26"/>
      <c r="AH111" s="26"/>
      <c r="AI111" s="26"/>
      <c r="AJ111" s="26"/>
      <c r="AK111" s="26"/>
      <c r="AL111" s="26"/>
    </row>
    <row r="112" spans="1:38" s="13" customFormat="1" x14ac:dyDescent="0.2">
      <c r="A112" s="6">
        <v>2010</v>
      </c>
      <c r="B112" s="21" t="s">
        <v>28</v>
      </c>
      <c r="C112" s="15">
        <f>SUM(C114:C125)</f>
        <v>1687614312.4119768</v>
      </c>
      <c r="D112" s="22">
        <f t="shared" ref="D112:Z112" si="14">SUM(D114:D125)</f>
        <v>397853687</v>
      </c>
      <c r="E112" s="22" t="s">
        <v>29</v>
      </c>
      <c r="F112" s="22">
        <f t="shared" si="14"/>
        <v>90024169</v>
      </c>
      <c r="G112" s="22">
        <f t="shared" si="14"/>
        <v>230142</v>
      </c>
      <c r="H112" s="22">
        <f t="shared" si="14"/>
        <v>209333087</v>
      </c>
      <c r="I112" s="22">
        <f>SUM(I114:I125)</f>
        <v>469732</v>
      </c>
      <c r="J112" s="22">
        <f>SUM(J114:J125)</f>
        <v>12259686</v>
      </c>
      <c r="K112" s="22">
        <f t="shared" si="14"/>
        <v>4900567</v>
      </c>
      <c r="L112" s="22">
        <f t="shared" si="14"/>
        <v>105790632</v>
      </c>
      <c r="M112" s="22">
        <f>SUM(M114:M125)</f>
        <v>220671829</v>
      </c>
      <c r="N112" s="22">
        <f t="shared" si="14"/>
        <v>1133436</v>
      </c>
      <c r="O112" s="22">
        <f>SUM(O114:O125)</f>
        <v>13324983</v>
      </c>
      <c r="P112" s="22">
        <f>SUM(P114:P125)</f>
        <v>16446738</v>
      </c>
      <c r="Q112" s="22" t="s">
        <v>29</v>
      </c>
      <c r="R112" s="22">
        <f t="shared" si="14"/>
        <v>38146554</v>
      </c>
      <c r="S112" s="15" t="s">
        <v>29</v>
      </c>
      <c r="T112" s="22">
        <f t="shared" si="14"/>
        <v>5963544</v>
      </c>
      <c r="U112" s="22" t="s">
        <v>29</v>
      </c>
      <c r="V112" s="22" t="s">
        <v>29</v>
      </c>
      <c r="W112" s="22" t="s">
        <v>29</v>
      </c>
      <c r="X112" s="22">
        <f t="shared" si="14"/>
        <v>1548784</v>
      </c>
      <c r="Y112" s="15" t="s">
        <v>29</v>
      </c>
      <c r="Z112" s="22">
        <f t="shared" si="14"/>
        <v>14103461</v>
      </c>
      <c r="AA112" s="22">
        <f>SUM(AA114:AA125)</f>
        <v>36958965</v>
      </c>
      <c r="AB112" s="22">
        <f>SUM(AB114:AB125)</f>
        <v>29506190</v>
      </c>
      <c r="AC112" s="22">
        <f>SUM(AC114:AC125)</f>
        <v>5821005</v>
      </c>
      <c r="AD112" s="22">
        <f>SUM(AD114:AD125)</f>
        <v>80099603</v>
      </c>
      <c r="AE112" s="22" t="s">
        <v>29</v>
      </c>
      <c r="AF112" s="22" t="s">
        <v>29</v>
      </c>
      <c r="AG112" s="22">
        <f t="shared" ref="AG112:AI112" si="15">SUM(AG114:AG125)</f>
        <v>628866</v>
      </c>
      <c r="AH112" s="22" t="s">
        <v>29</v>
      </c>
      <c r="AI112" s="22">
        <f t="shared" si="15"/>
        <v>394360092</v>
      </c>
      <c r="AJ112" s="22">
        <f>SUM(AJ114:AJ125)</f>
        <v>5947409.3700000001</v>
      </c>
      <c r="AK112" s="22">
        <f>SUM(AK114:AK125)</f>
        <v>1190807.4503624749</v>
      </c>
      <c r="AL112" s="22">
        <f>SUM(AL114:AL125)</f>
        <v>900343.59161418339</v>
      </c>
    </row>
    <row r="113" spans="1:38" x14ac:dyDescent="0.2">
      <c r="A113" s="5"/>
      <c r="B113" s="23"/>
      <c r="C113" s="22"/>
      <c r="D113" s="25"/>
      <c r="E113" s="25"/>
      <c r="F113" s="25"/>
      <c r="G113" s="25"/>
      <c r="H113" s="25"/>
      <c r="I113" s="25"/>
      <c r="J113" s="25"/>
      <c r="K113" s="25"/>
      <c r="L113" s="25"/>
      <c r="M113" s="25"/>
      <c r="N113" s="25"/>
      <c r="O113" s="25"/>
      <c r="P113" s="25"/>
      <c r="Q113" s="24"/>
      <c r="R113" s="25"/>
      <c r="S113" s="24"/>
      <c r="T113" s="25"/>
      <c r="U113" s="25"/>
      <c r="V113" s="25"/>
      <c r="W113" s="25"/>
      <c r="X113" s="25"/>
      <c r="Y113" s="24"/>
      <c r="Z113" s="25"/>
      <c r="AA113" s="25"/>
      <c r="AB113" s="26"/>
      <c r="AC113" s="26"/>
      <c r="AD113" s="25"/>
      <c r="AE113" s="25"/>
      <c r="AF113" s="25"/>
      <c r="AG113" s="26"/>
      <c r="AH113" s="25"/>
      <c r="AI113" s="26"/>
      <c r="AJ113" s="26"/>
      <c r="AK113" s="26"/>
      <c r="AL113" s="26"/>
    </row>
    <row r="114" spans="1:38" x14ac:dyDescent="0.2">
      <c r="A114" s="5"/>
      <c r="B114" s="23" t="s">
        <v>30</v>
      </c>
      <c r="C114" s="22">
        <f t="shared" ref="C114:C125" si="16">SUM(D114:AL114)</f>
        <v>123244840.65688519</v>
      </c>
      <c r="D114" s="25">
        <v>32469970</v>
      </c>
      <c r="E114" s="25" t="s">
        <v>29</v>
      </c>
      <c r="F114" s="25">
        <v>6370663</v>
      </c>
      <c r="G114" s="25">
        <v>22646</v>
      </c>
      <c r="H114" s="25">
        <v>16429675</v>
      </c>
      <c r="I114" s="25" t="s">
        <v>29</v>
      </c>
      <c r="J114" s="25">
        <v>2810271</v>
      </c>
      <c r="K114" s="25">
        <v>300161</v>
      </c>
      <c r="L114" s="25">
        <v>12917876</v>
      </c>
      <c r="M114" s="25">
        <v>15165586</v>
      </c>
      <c r="N114" s="25">
        <v>116595</v>
      </c>
      <c r="O114" s="25">
        <v>214493</v>
      </c>
      <c r="P114" s="25">
        <v>939677</v>
      </c>
      <c r="Q114" s="25" t="s">
        <v>29</v>
      </c>
      <c r="R114" s="25">
        <v>2706428</v>
      </c>
      <c r="S114" s="24" t="s">
        <v>29</v>
      </c>
      <c r="T114" s="25">
        <v>414542</v>
      </c>
      <c r="U114" s="25" t="s">
        <v>29</v>
      </c>
      <c r="V114" s="25" t="s">
        <v>29</v>
      </c>
      <c r="W114" s="25" t="s">
        <v>29</v>
      </c>
      <c r="X114" s="25">
        <v>102776</v>
      </c>
      <c r="Y114" s="24" t="s">
        <v>29</v>
      </c>
      <c r="Z114" s="25">
        <v>952305</v>
      </c>
      <c r="AA114" s="25">
        <v>2984074</v>
      </c>
      <c r="AB114" s="25">
        <v>2172160</v>
      </c>
      <c r="AC114" s="25">
        <v>518674</v>
      </c>
      <c r="AD114" s="25">
        <v>3502966</v>
      </c>
      <c r="AE114" s="25" t="s">
        <v>29</v>
      </c>
      <c r="AF114" s="25" t="s">
        <v>29</v>
      </c>
      <c r="AG114" s="26">
        <f>1984*42</f>
        <v>83328</v>
      </c>
      <c r="AH114" s="25" t="s">
        <v>29</v>
      </c>
      <c r="AI114" s="25">
        <v>21051114</v>
      </c>
      <c r="AJ114" s="26">
        <v>843024</v>
      </c>
      <c r="AK114" s="25">
        <v>75006.41746519391</v>
      </c>
      <c r="AL114" s="25">
        <v>80830.239419999998</v>
      </c>
    </row>
    <row r="115" spans="1:38" x14ac:dyDescent="0.2">
      <c r="A115" s="5"/>
      <c r="B115" s="23" t="s">
        <v>31</v>
      </c>
      <c r="C115" s="22">
        <f t="shared" si="16"/>
        <v>147321888.29321221</v>
      </c>
      <c r="D115" s="25">
        <v>30457419</v>
      </c>
      <c r="E115" s="25" t="s">
        <v>29</v>
      </c>
      <c r="F115" s="25">
        <v>6722984</v>
      </c>
      <c r="G115" s="25">
        <v>17718</v>
      </c>
      <c r="H115" s="25">
        <v>16789860</v>
      </c>
      <c r="I115" s="25" t="s">
        <v>29</v>
      </c>
      <c r="J115" s="25" t="s">
        <v>29</v>
      </c>
      <c r="K115" s="25">
        <v>369313</v>
      </c>
      <c r="L115" s="25">
        <v>11428492</v>
      </c>
      <c r="M115" s="25">
        <v>17871146</v>
      </c>
      <c r="N115" s="25">
        <v>59222</v>
      </c>
      <c r="O115" s="25">
        <v>306262</v>
      </c>
      <c r="P115" s="25">
        <v>1154725</v>
      </c>
      <c r="Q115" s="25" t="s">
        <v>29</v>
      </c>
      <c r="R115" s="25">
        <v>2919830</v>
      </c>
      <c r="S115" s="24" t="s">
        <v>29</v>
      </c>
      <c r="T115" s="25">
        <v>400129</v>
      </c>
      <c r="U115" s="25" t="s">
        <v>29</v>
      </c>
      <c r="V115" s="25" t="s">
        <v>29</v>
      </c>
      <c r="W115" s="25" t="s">
        <v>29</v>
      </c>
      <c r="X115" s="25">
        <v>119455</v>
      </c>
      <c r="Y115" s="24" t="s">
        <v>29</v>
      </c>
      <c r="Z115" s="25">
        <v>1364429</v>
      </c>
      <c r="AA115" s="25">
        <v>5141934</v>
      </c>
      <c r="AB115" s="25">
        <v>2219393</v>
      </c>
      <c r="AC115" s="25">
        <v>451469</v>
      </c>
      <c r="AD115" s="25">
        <v>4291391</v>
      </c>
      <c r="AE115" s="25" t="s">
        <v>29</v>
      </c>
      <c r="AF115" s="25" t="s">
        <v>29</v>
      </c>
      <c r="AG115" s="26">
        <f>3957*42</f>
        <v>166194</v>
      </c>
      <c r="AH115" s="25" t="s">
        <v>29</v>
      </c>
      <c r="AI115" s="25">
        <v>44062410</v>
      </c>
      <c r="AJ115" s="26">
        <v>851676</v>
      </c>
      <c r="AK115" s="25">
        <v>77528.911926361645</v>
      </c>
      <c r="AL115" s="25">
        <v>78908.381285857031</v>
      </c>
    </row>
    <row r="116" spans="1:38" x14ac:dyDescent="0.2">
      <c r="A116" s="5"/>
      <c r="B116" s="23" t="s">
        <v>32</v>
      </c>
      <c r="C116" s="22">
        <f t="shared" si="16"/>
        <v>136566466.77415872</v>
      </c>
      <c r="D116" s="25">
        <v>35789419</v>
      </c>
      <c r="E116" s="25" t="s">
        <v>29</v>
      </c>
      <c r="F116" s="25">
        <v>7708717</v>
      </c>
      <c r="G116" s="25">
        <v>16734</v>
      </c>
      <c r="H116" s="25">
        <v>18922252</v>
      </c>
      <c r="I116" s="25" t="s">
        <v>29</v>
      </c>
      <c r="J116" s="25" t="s">
        <v>29</v>
      </c>
      <c r="K116" s="25">
        <v>481657</v>
      </c>
      <c r="L116" s="25">
        <v>12130891</v>
      </c>
      <c r="M116" s="25">
        <v>19424826</v>
      </c>
      <c r="N116" s="25">
        <v>59216</v>
      </c>
      <c r="O116" s="25">
        <v>320531</v>
      </c>
      <c r="P116" s="25">
        <v>1158598</v>
      </c>
      <c r="Q116" s="25" t="s">
        <v>29</v>
      </c>
      <c r="R116" s="25">
        <v>3451601</v>
      </c>
      <c r="S116" s="24" t="s">
        <v>29</v>
      </c>
      <c r="T116" s="25">
        <v>397805</v>
      </c>
      <c r="U116" s="25" t="s">
        <v>29</v>
      </c>
      <c r="V116" s="25" t="s">
        <v>29</v>
      </c>
      <c r="W116" s="25" t="s">
        <v>29</v>
      </c>
      <c r="X116" s="25">
        <v>144083</v>
      </c>
      <c r="Y116" s="24" t="s">
        <v>29</v>
      </c>
      <c r="Z116" s="25">
        <v>1483714</v>
      </c>
      <c r="AA116" s="25">
        <v>4714133</v>
      </c>
      <c r="AB116" s="25">
        <v>2474013</v>
      </c>
      <c r="AC116" s="25">
        <v>678731</v>
      </c>
      <c r="AD116" s="25">
        <v>4965814</v>
      </c>
      <c r="AE116" s="25" t="s">
        <v>29</v>
      </c>
      <c r="AF116" s="25" t="s">
        <v>29</v>
      </c>
      <c r="AG116" s="26">
        <f>3957*42</f>
        <v>166194</v>
      </c>
      <c r="AH116" s="25" t="s">
        <v>29</v>
      </c>
      <c r="AI116" s="25">
        <v>21016632</v>
      </c>
      <c r="AJ116" s="26">
        <v>874986</v>
      </c>
      <c r="AK116" s="25">
        <v>93142.203978535937</v>
      </c>
      <c r="AL116" s="25">
        <v>92777.570180174851</v>
      </c>
    </row>
    <row r="117" spans="1:38" x14ac:dyDescent="0.2">
      <c r="A117" s="5"/>
      <c r="B117" s="23" t="s">
        <v>33</v>
      </c>
      <c r="C117" s="22">
        <f t="shared" si="16"/>
        <v>155909430.43823341</v>
      </c>
      <c r="D117" s="25">
        <v>31896896</v>
      </c>
      <c r="E117" s="25" t="s">
        <v>29</v>
      </c>
      <c r="F117" s="25">
        <v>7119020</v>
      </c>
      <c r="G117" s="25">
        <v>16722</v>
      </c>
      <c r="H117" s="25">
        <v>17839230</v>
      </c>
      <c r="I117" s="25" t="s">
        <v>29</v>
      </c>
      <c r="J117" s="25" t="s">
        <v>29</v>
      </c>
      <c r="K117" s="25">
        <v>424560</v>
      </c>
      <c r="L117" s="25">
        <v>9706198</v>
      </c>
      <c r="M117" s="25">
        <v>22375623</v>
      </c>
      <c r="N117" s="25">
        <v>82793</v>
      </c>
      <c r="O117" s="25">
        <v>420955</v>
      </c>
      <c r="P117" s="25">
        <v>1640067</v>
      </c>
      <c r="Q117" s="25" t="s">
        <v>29</v>
      </c>
      <c r="R117" s="25">
        <v>3106426</v>
      </c>
      <c r="S117" s="24" t="s">
        <v>29</v>
      </c>
      <c r="T117" s="25">
        <v>386557</v>
      </c>
      <c r="U117" s="25" t="s">
        <v>29</v>
      </c>
      <c r="V117" s="25" t="s">
        <v>29</v>
      </c>
      <c r="W117" s="25" t="s">
        <v>29</v>
      </c>
      <c r="X117" s="25">
        <v>122314</v>
      </c>
      <c r="Y117" s="24" t="s">
        <v>29</v>
      </c>
      <c r="Z117" s="25">
        <v>1698748</v>
      </c>
      <c r="AA117" s="25">
        <v>2440436</v>
      </c>
      <c r="AB117" s="25">
        <v>2062500</v>
      </c>
      <c r="AC117" s="25">
        <v>492090</v>
      </c>
      <c r="AD117" s="25">
        <v>8728604</v>
      </c>
      <c r="AE117" s="25" t="s">
        <v>29</v>
      </c>
      <c r="AF117" s="25" t="s">
        <v>29</v>
      </c>
      <c r="AG117" s="25" t="s">
        <v>29</v>
      </c>
      <c r="AH117" s="25" t="s">
        <v>29</v>
      </c>
      <c r="AI117" s="25">
        <v>44279718</v>
      </c>
      <c r="AJ117" s="26">
        <v>825636</v>
      </c>
      <c r="AK117" s="25">
        <v>98993.558384884513</v>
      </c>
      <c r="AL117" s="25">
        <v>145343.8798485224</v>
      </c>
    </row>
    <row r="118" spans="1:38" x14ac:dyDescent="0.2">
      <c r="A118" s="5"/>
      <c r="B118" s="23" t="s">
        <v>34</v>
      </c>
      <c r="C118" s="22">
        <f t="shared" si="16"/>
        <v>149440627.54113993</v>
      </c>
      <c r="D118" s="25">
        <v>33829246</v>
      </c>
      <c r="E118" s="25" t="s">
        <v>29</v>
      </c>
      <c r="F118" s="25">
        <v>7424307</v>
      </c>
      <c r="G118" s="25">
        <v>22625</v>
      </c>
      <c r="H118" s="25">
        <v>17674644</v>
      </c>
      <c r="I118" s="25" t="s">
        <v>29</v>
      </c>
      <c r="J118" s="25">
        <v>2566426</v>
      </c>
      <c r="K118" s="25">
        <v>377436</v>
      </c>
      <c r="L118" s="25">
        <v>6278250</v>
      </c>
      <c r="M118" s="25">
        <v>20549968</v>
      </c>
      <c r="N118" s="25">
        <v>82716</v>
      </c>
      <c r="O118" s="25">
        <v>1379375</v>
      </c>
      <c r="P118" s="25">
        <v>1785159</v>
      </c>
      <c r="Q118" s="25" t="s">
        <v>29</v>
      </c>
      <c r="R118" s="25">
        <v>3090874</v>
      </c>
      <c r="S118" s="24" t="s">
        <v>29</v>
      </c>
      <c r="T118" s="25">
        <v>456318</v>
      </c>
      <c r="U118" s="25" t="s">
        <v>29</v>
      </c>
      <c r="V118" s="25" t="s">
        <v>29</v>
      </c>
      <c r="W118" s="25" t="s">
        <v>29</v>
      </c>
      <c r="X118" s="25">
        <v>146858</v>
      </c>
      <c r="Y118" s="24" t="s">
        <v>29</v>
      </c>
      <c r="Z118" s="25">
        <v>1351494</v>
      </c>
      <c r="AA118" s="25">
        <v>1317979</v>
      </c>
      <c r="AB118" s="25">
        <v>2627377</v>
      </c>
      <c r="AC118" s="25">
        <v>467811</v>
      </c>
      <c r="AD118" s="25">
        <v>6480344</v>
      </c>
      <c r="AE118" s="25" t="s">
        <v>29</v>
      </c>
      <c r="AF118" s="25" t="s">
        <v>29</v>
      </c>
      <c r="AG118" s="26">
        <f>3113*42</f>
        <v>130746</v>
      </c>
      <c r="AH118" s="25" t="s">
        <v>29</v>
      </c>
      <c r="AI118" s="25">
        <v>40839834</v>
      </c>
      <c r="AJ118" s="26">
        <v>421680</v>
      </c>
      <c r="AK118" s="25">
        <v>102258.40723299765</v>
      </c>
      <c r="AL118" s="25">
        <v>36902.13390694424</v>
      </c>
    </row>
    <row r="119" spans="1:38" x14ac:dyDescent="0.2">
      <c r="A119" s="5"/>
      <c r="B119" s="23" t="s">
        <v>35</v>
      </c>
      <c r="C119" s="22">
        <f t="shared" si="16"/>
        <v>124075934.20740464</v>
      </c>
      <c r="D119" s="25">
        <v>32850204</v>
      </c>
      <c r="E119" s="25" t="s">
        <v>29</v>
      </c>
      <c r="F119" s="25">
        <v>7163196</v>
      </c>
      <c r="G119" s="25">
        <v>16693</v>
      </c>
      <c r="H119" s="25">
        <v>16773067</v>
      </c>
      <c r="I119" s="25" t="s">
        <v>29</v>
      </c>
      <c r="J119" s="25">
        <v>1262350</v>
      </c>
      <c r="K119" s="25">
        <v>371872</v>
      </c>
      <c r="L119" s="25">
        <v>7625463</v>
      </c>
      <c r="M119" s="25">
        <v>18215126</v>
      </c>
      <c r="N119" s="25">
        <v>82747</v>
      </c>
      <c r="O119" s="25">
        <v>140831</v>
      </c>
      <c r="P119" s="25">
        <v>1239328</v>
      </c>
      <c r="Q119" s="25" t="s">
        <v>29</v>
      </c>
      <c r="R119" s="25">
        <v>3155050</v>
      </c>
      <c r="S119" s="24" t="s">
        <v>29</v>
      </c>
      <c r="T119" s="25">
        <v>485764</v>
      </c>
      <c r="U119" s="25" t="s">
        <v>29</v>
      </c>
      <c r="V119" s="25" t="s">
        <v>29</v>
      </c>
      <c r="W119" s="25" t="s">
        <v>29</v>
      </c>
      <c r="X119" s="25">
        <v>143765</v>
      </c>
      <c r="Y119" s="24" t="s">
        <v>29</v>
      </c>
      <c r="Z119" s="25">
        <v>1210028</v>
      </c>
      <c r="AA119" s="25">
        <v>2795502</v>
      </c>
      <c r="AB119" s="25">
        <v>2715209</v>
      </c>
      <c r="AC119" s="25">
        <v>345854</v>
      </c>
      <c r="AD119" s="25">
        <v>6735587</v>
      </c>
      <c r="AE119" s="25" t="s">
        <v>29</v>
      </c>
      <c r="AF119" s="25" t="s">
        <v>29</v>
      </c>
      <c r="AG119" s="25" t="s">
        <v>29</v>
      </c>
      <c r="AH119" s="25" t="s">
        <v>29</v>
      </c>
      <c r="AI119" s="25">
        <v>20587350</v>
      </c>
      <c r="AJ119" s="26">
        <v>1070.3699999999999</v>
      </c>
      <c r="AK119" s="25">
        <v>83063.36483947713</v>
      </c>
      <c r="AL119" s="25">
        <v>76814.47256516217</v>
      </c>
    </row>
    <row r="120" spans="1:38" x14ac:dyDescent="0.2">
      <c r="A120" s="5"/>
      <c r="B120" s="23" t="s">
        <v>36</v>
      </c>
      <c r="C120" s="22">
        <f t="shared" si="16"/>
        <v>135068133.23001593</v>
      </c>
      <c r="D120" s="25">
        <v>33771456</v>
      </c>
      <c r="E120" s="25" t="s">
        <v>29</v>
      </c>
      <c r="F120" s="25">
        <v>7794535</v>
      </c>
      <c r="G120" s="25">
        <v>23595</v>
      </c>
      <c r="H120" s="25">
        <v>18284636</v>
      </c>
      <c r="I120" s="25" t="s">
        <v>29</v>
      </c>
      <c r="J120" s="25">
        <v>2689403</v>
      </c>
      <c r="K120" s="25">
        <v>400259</v>
      </c>
      <c r="L120" s="25">
        <v>8591584</v>
      </c>
      <c r="M120" s="25">
        <v>18444755</v>
      </c>
      <c r="N120" s="25">
        <v>129992</v>
      </c>
      <c r="O120" s="25">
        <v>3507115</v>
      </c>
      <c r="P120" s="25">
        <v>1294944</v>
      </c>
      <c r="Q120" s="25" t="s">
        <v>29</v>
      </c>
      <c r="R120" s="25">
        <v>3387280</v>
      </c>
      <c r="S120" s="24" t="s">
        <v>29</v>
      </c>
      <c r="T120" s="25">
        <v>585900</v>
      </c>
      <c r="U120" s="25" t="s">
        <v>29</v>
      </c>
      <c r="V120" s="25" t="s">
        <v>29</v>
      </c>
      <c r="W120" s="25" t="s">
        <v>29</v>
      </c>
      <c r="X120" s="25">
        <v>152708</v>
      </c>
      <c r="Y120" s="24" t="s">
        <v>29</v>
      </c>
      <c r="Z120" s="25">
        <v>1269443</v>
      </c>
      <c r="AA120" s="25">
        <v>2229356</v>
      </c>
      <c r="AB120" s="25">
        <v>2505424</v>
      </c>
      <c r="AC120" s="25">
        <v>481418</v>
      </c>
      <c r="AD120" s="25">
        <v>8671176</v>
      </c>
      <c r="AE120" s="25" t="s">
        <v>29</v>
      </c>
      <c r="AF120" s="25" t="s">
        <v>29</v>
      </c>
      <c r="AG120" s="26">
        <v>82404</v>
      </c>
      <c r="AH120" s="25" t="s">
        <v>29</v>
      </c>
      <c r="AI120" s="25">
        <v>20587350</v>
      </c>
      <c r="AJ120" s="26">
        <v>6489</v>
      </c>
      <c r="AK120" s="25">
        <v>109857.69223849673</v>
      </c>
      <c r="AL120" s="25">
        <v>67053.537777434016</v>
      </c>
    </row>
    <row r="121" spans="1:38" x14ac:dyDescent="0.2">
      <c r="A121" s="5"/>
      <c r="B121" s="23" t="s">
        <v>37</v>
      </c>
      <c r="C121" s="22">
        <f t="shared" si="16"/>
        <v>157086881.63877988</v>
      </c>
      <c r="D121" s="25">
        <v>32676305</v>
      </c>
      <c r="E121" s="25" t="s">
        <v>29</v>
      </c>
      <c r="F121" s="25">
        <v>7909294</v>
      </c>
      <c r="G121" s="25">
        <v>16647</v>
      </c>
      <c r="H121" s="25">
        <v>17393074</v>
      </c>
      <c r="I121" s="25">
        <v>262964</v>
      </c>
      <c r="J121" s="25">
        <v>2931236</v>
      </c>
      <c r="K121" s="25">
        <v>384262</v>
      </c>
      <c r="L121" s="25">
        <v>8379706</v>
      </c>
      <c r="M121" s="25">
        <v>17430349</v>
      </c>
      <c r="N121" s="25">
        <v>82611</v>
      </c>
      <c r="O121" s="25">
        <v>2293926</v>
      </c>
      <c r="P121" s="25">
        <v>1374473</v>
      </c>
      <c r="Q121" s="25" t="s">
        <v>29</v>
      </c>
      <c r="R121" s="25">
        <v>3284262</v>
      </c>
      <c r="S121" s="24" t="s">
        <v>29</v>
      </c>
      <c r="T121" s="25">
        <v>548362</v>
      </c>
      <c r="U121" s="25" t="s">
        <v>29</v>
      </c>
      <c r="V121" s="25" t="s">
        <v>29</v>
      </c>
      <c r="W121" s="25" t="s">
        <v>29</v>
      </c>
      <c r="X121" s="25">
        <v>116082</v>
      </c>
      <c r="Y121" s="24" t="s">
        <v>29</v>
      </c>
      <c r="Z121" s="25">
        <v>920064</v>
      </c>
      <c r="AA121" s="25">
        <v>2206585</v>
      </c>
      <c r="AB121" s="25">
        <v>2716713</v>
      </c>
      <c r="AC121" s="25">
        <v>515527</v>
      </c>
      <c r="AD121" s="25">
        <v>8240725</v>
      </c>
      <c r="AE121" s="25" t="s">
        <v>29</v>
      </c>
      <c r="AF121" s="25" t="s">
        <v>29</v>
      </c>
      <c r="AG121" s="25" t="s">
        <v>29</v>
      </c>
      <c r="AH121" s="25" t="s">
        <v>29</v>
      </c>
      <c r="AI121" s="25">
        <v>46114656</v>
      </c>
      <c r="AJ121" s="26">
        <v>1081332</v>
      </c>
      <c r="AK121" s="25">
        <v>115006.46752813506</v>
      </c>
      <c r="AL121" s="25">
        <v>92720.171251747845</v>
      </c>
    </row>
    <row r="122" spans="1:38" x14ac:dyDescent="0.2">
      <c r="A122" s="5"/>
      <c r="B122" s="23" t="s">
        <v>38</v>
      </c>
      <c r="C122" s="22">
        <f t="shared" si="16"/>
        <v>144619740.79679206</v>
      </c>
      <c r="D122" s="25">
        <v>31074769</v>
      </c>
      <c r="E122" s="25" t="s">
        <v>29</v>
      </c>
      <c r="F122" s="25">
        <v>7216018</v>
      </c>
      <c r="G122" s="25">
        <v>15723</v>
      </c>
      <c r="H122" s="25">
        <v>16577111</v>
      </c>
      <c r="I122" s="25" t="s">
        <v>29</v>
      </c>
      <c r="J122" s="25" t="s">
        <v>29</v>
      </c>
      <c r="K122" s="25">
        <v>424376</v>
      </c>
      <c r="L122" s="25">
        <v>5557646</v>
      </c>
      <c r="M122" s="25">
        <v>17024072</v>
      </c>
      <c r="N122" s="25">
        <v>118105</v>
      </c>
      <c r="O122" s="25">
        <v>1725917</v>
      </c>
      <c r="P122" s="25">
        <v>1256699</v>
      </c>
      <c r="Q122" s="25" t="s">
        <v>29</v>
      </c>
      <c r="R122" s="25">
        <v>3258332</v>
      </c>
      <c r="S122" s="24" t="s">
        <v>29</v>
      </c>
      <c r="T122" s="25">
        <v>620839</v>
      </c>
      <c r="U122" s="25" t="s">
        <v>29</v>
      </c>
      <c r="V122" s="25" t="s">
        <v>29</v>
      </c>
      <c r="W122" s="25" t="s">
        <v>29</v>
      </c>
      <c r="X122" s="25">
        <v>133888</v>
      </c>
      <c r="Y122" s="24" t="s">
        <v>29</v>
      </c>
      <c r="Z122" s="25">
        <v>890205</v>
      </c>
      <c r="AA122" s="25">
        <v>3665873</v>
      </c>
      <c r="AB122" s="25">
        <v>2515030</v>
      </c>
      <c r="AC122" s="25">
        <v>514901</v>
      </c>
      <c r="AD122" s="25">
        <v>9357753</v>
      </c>
      <c r="AE122" s="25" t="s">
        <v>29</v>
      </c>
      <c r="AF122" s="25" t="s">
        <v>29</v>
      </c>
      <c r="AG122" s="25" t="s">
        <v>29</v>
      </c>
      <c r="AH122" s="25" t="s">
        <v>29</v>
      </c>
      <c r="AI122" s="25">
        <v>42534072</v>
      </c>
      <c r="AJ122" s="25" t="s">
        <v>29</v>
      </c>
      <c r="AK122" s="25">
        <v>105455.38922601304</v>
      </c>
      <c r="AL122" s="25">
        <v>32956.40756605559</v>
      </c>
    </row>
    <row r="123" spans="1:38" x14ac:dyDescent="0.2">
      <c r="A123" s="5"/>
      <c r="B123" s="23" t="s">
        <v>39</v>
      </c>
      <c r="C123" s="22">
        <f t="shared" si="16"/>
        <v>136135526.41581467</v>
      </c>
      <c r="D123" s="25">
        <v>35292829</v>
      </c>
      <c r="E123" s="25" t="s">
        <v>29</v>
      </c>
      <c r="F123" s="25">
        <v>8345132</v>
      </c>
      <c r="G123" s="25">
        <v>25537</v>
      </c>
      <c r="H123" s="25">
        <v>17488061</v>
      </c>
      <c r="I123" s="25" t="s">
        <v>29</v>
      </c>
      <c r="J123" s="25" t="s">
        <v>29</v>
      </c>
      <c r="K123" s="25">
        <v>437893</v>
      </c>
      <c r="L123" s="25">
        <v>6085724</v>
      </c>
      <c r="M123" s="25">
        <v>18331617</v>
      </c>
      <c r="N123" s="25">
        <v>82714</v>
      </c>
      <c r="O123" s="25">
        <v>1198064</v>
      </c>
      <c r="P123" s="25">
        <v>1508277</v>
      </c>
      <c r="Q123" s="25" t="s">
        <v>29</v>
      </c>
      <c r="R123" s="25">
        <v>3123656</v>
      </c>
      <c r="S123" s="24" t="s">
        <v>29</v>
      </c>
      <c r="T123" s="25">
        <v>544627</v>
      </c>
      <c r="U123" s="25" t="s">
        <v>29</v>
      </c>
      <c r="V123" s="25" t="s">
        <v>29</v>
      </c>
      <c r="W123" s="25" t="s">
        <v>29</v>
      </c>
      <c r="X123" s="25">
        <v>127132</v>
      </c>
      <c r="Y123" s="24" t="s">
        <v>29</v>
      </c>
      <c r="Z123" s="25">
        <v>924049</v>
      </c>
      <c r="AA123" s="25">
        <v>4014264</v>
      </c>
      <c r="AB123" s="25">
        <v>2613545</v>
      </c>
      <c r="AC123" s="25">
        <v>494496</v>
      </c>
      <c r="AD123" s="25">
        <v>9002097</v>
      </c>
      <c r="AE123" s="25" t="s">
        <v>29</v>
      </c>
      <c r="AF123" s="25" t="s">
        <v>29</v>
      </c>
      <c r="AG123" s="25" t="s">
        <v>29</v>
      </c>
      <c r="AH123" s="25" t="s">
        <v>29</v>
      </c>
      <c r="AI123" s="25">
        <v>25264218</v>
      </c>
      <c r="AJ123" s="26">
        <v>1041516</v>
      </c>
      <c r="AK123" s="25">
        <v>118417.05057467101</v>
      </c>
      <c r="AL123" s="25">
        <v>71661.365240000014</v>
      </c>
    </row>
    <row r="124" spans="1:38" x14ac:dyDescent="0.2">
      <c r="A124" s="5"/>
      <c r="B124" s="23" t="s">
        <v>40</v>
      </c>
      <c r="C124" s="22">
        <f t="shared" si="16"/>
        <v>141879310.13972157</v>
      </c>
      <c r="D124" s="25">
        <v>31819633</v>
      </c>
      <c r="E124" s="25" t="s">
        <v>29</v>
      </c>
      <c r="F124" s="25">
        <v>7320283</v>
      </c>
      <c r="G124" s="25">
        <v>18725</v>
      </c>
      <c r="H124" s="25">
        <v>15676067</v>
      </c>
      <c r="I124" s="25" t="s">
        <v>29</v>
      </c>
      <c r="J124" s="25" t="s">
        <v>29</v>
      </c>
      <c r="K124" s="25">
        <v>492786</v>
      </c>
      <c r="L124" s="25">
        <v>7518544</v>
      </c>
      <c r="M124" s="25">
        <v>16909566</v>
      </c>
      <c r="N124" s="25">
        <v>118317</v>
      </c>
      <c r="O124" s="25">
        <v>862201</v>
      </c>
      <c r="P124" s="25">
        <v>1455772</v>
      </c>
      <c r="Q124" s="25" t="s">
        <v>29</v>
      </c>
      <c r="R124" s="25">
        <v>3186356</v>
      </c>
      <c r="S124" s="24" t="s">
        <v>29</v>
      </c>
      <c r="T124" s="25">
        <v>544251</v>
      </c>
      <c r="U124" s="25" t="s">
        <v>29</v>
      </c>
      <c r="V124" s="25" t="s">
        <v>29</v>
      </c>
      <c r="W124" s="25" t="s">
        <v>29</v>
      </c>
      <c r="X124" s="25">
        <v>150971</v>
      </c>
      <c r="Y124" s="24" t="s">
        <v>29</v>
      </c>
      <c r="Z124" s="25">
        <v>1019795</v>
      </c>
      <c r="AA124" s="25">
        <v>1731418</v>
      </c>
      <c r="AB124" s="25">
        <v>2423187</v>
      </c>
      <c r="AC124" s="25">
        <v>574822</v>
      </c>
      <c r="AD124" s="25">
        <v>4883426</v>
      </c>
      <c r="AE124" s="25" t="s">
        <v>29</v>
      </c>
      <c r="AF124" s="25" t="s">
        <v>29</v>
      </c>
      <c r="AG124" s="25" t="s">
        <v>29</v>
      </c>
      <c r="AH124" s="25" t="s">
        <v>29</v>
      </c>
      <c r="AI124" s="25">
        <v>44965284</v>
      </c>
      <c r="AJ124" s="25" t="s">
        <v>29</v>
      </c>
      <c r="AK124" s="25">
        <v>103459.63187881482</v>
      </c>
      <c r="AL124" s="25">
        <v>104446.50784275237</v>
      </c>
    </row>
    <row r="125" spans="1:38" x14ac:dyDescent="0.2">
      <c r="A125" s="5"/>
      <c r="B125" s="23" t="s">
        <v>41</v>
      </c>
      <c r="C125" s="22">
        <f t="shared" si="16"/>
        <v>136265532.27981842</v>
      </c>
      <c r="D125" s="25">
        <v>35925541</v>
      </c>
      <c r="E125" s="25" t="s">
        <v>29</v>
      </c>
      <c r="F125" s="25">
        <v>8930020</v>
      </c>
      <c r="G125" s="25">
        <v>16777</v>
      </c>
      <c r="H125" s="25">
        <v>19485410</v>
      </c>
      <c r="I125" s="25">
        <v>206768</v>
      </c>
      <c r="J125" s="25" t="s">
        <v>29</v>
      </c>
      <c r="K125" s="25">
        <v>435992</v>
      </c>
      <c r="L125" s="25">
        <v>9570258</v>
      </c>
      <c r="M125" s="25">
        <v>18929195</v>
      </c>
      <c r="N125" s="25">
        <v>118408</v>
      </c>
      <c r="O125" s="25">
        <v>955313</v>
      </c>
      <c r="P125" s="25">
        <v>1639019</v>
      </c>
      <c r="Q125" s="25" t="s">
        <v>29</v>
      </c>
      <c r="R125" s="25">
        <v>3476459</v>
      </c>
      <c r="S125" s="24" t="s">
        <v>29</v>
      </c>
      <c r="T125" s="25">
        <v>578450</v>
      </c>
      <c r="U125" s="25" t="s">
        <v>29</v>
      </c>
      <c r="V125" s="25" t="s">
        <v>29</v>
      </c>
      <c r="W125" s="25" t="s">
        <v>29</v>
      </c>
      <c r="X125" s="25">
        <v>88752</v>
      </c>
      <c r="Y125" s="24" t="s">
        <v>29</v>
      </c>
      <c r="Z125" s="25">
        <v>1019187</v>
      </c>
      <c r="AA125" s="25">
        <v>3717411</v>
      </c>
      <c r="AB125" s="25">
        <v>2461639</v>
      </c>
      <c r="AC125" s="25">
        <v>285212</v>
      </c>
      <c r="AD125" s="25">
        <v>5239720</v>
      </c>
      <c r="AE125" s="25" t="s">
        <v>29</v>
      </c>
      <c r="AF125" s="25" t="s">
        <v>29</v>
      </c>
      <c r="AG125" s="25" t="s">
        <v>29</v>
      </c>
      <c r="AH125" s="25" t="s">
        <v>29</v>
      </c>
      <c r="AI125" s="25">
        <v>23057454</v>
      </c>
      <c r="AJ125" s="25" t="s">
        <v>29</v>
      </c>
      <c r="AK125" s="25">
        <v>108618.35508889322</v>
      </c>
      <c r="AL125" s="25">
        <v>19928.924729532886</v>
      </c>
    </row>
    <row r="126" spans="1:38" x14ac:dyDescent="0.2">
      <c r="A126" s="5"/>
      <c r="B126" s="23"/>
      <c r="C126" s="22"/>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6"/>
      <c r="AF126" s="26"/>
      <c r="AG126" s="26"/>
      <c r="AH126" s="26"/>
      <c r="AI126" s="26"/>
      <c r="AJ126" s="26"/>
      <c r="AK126" s="26"/>
      <c r="AL126" s="26"/>
    </row>
    <row r="127" spans="1:38" x14ac:dyDescent="0.2">
      <c r="A127" s="6">
        <v>2011</v>
      </c>
      <c r="B127" s="21" t="s">
        <v>28</v>
      </c>
      <c r="C127" s="15">
        <f t="shared" ref="C127:X127" si="17">SUM(C129:C140)</f>
        <v>1231507636.3820422</v>
      </c>
      <c r="D127" s="25">
        <f t="shared" si="17"/>
        <v>366643920</v>
      </c>
      <c r="E127" s="25" t="s">
        <v>29</v>
      </c>
      <c r="F127" s="25">
        <f t="shared" si="17"/>
        <v>90712463</v>
      </c>
      <c r="G127" s="25">
        <f t="shared" si="17"/>
        <v>218584</v>
      </c>
      <c r="H127" s="25">
        <f t="shared" si="17"/>
        <v>200752667</v>
      </c>
      <c r="I127" s="24" t="s">
        <v>29</v>
      </c>
      <c r="J127" s="24" t="s">
        <v>29</v>
      </c>
      <c r="K127" s="25">
        <f t="shared" si="17"/>
        <v>3890097</v>
      </c>
      <c r="L127" s="25">
        <f t="shared" si="17"/>
        <v>104507420</v>
      </c>
      <c r="M127" s="25">
        <f t="shared" si="17"/>
        <v>198280590</v>
      </c>
      <c r="N127" s="25">
        <f t="shared" si="17"/>
        <v>3441074</v>
      </c>
      <c r="O127" s="22">
        <f t="shared" si="17"/>
        <v>14504764</v>
      </c>
      <c r="P127" s="25">
        <f t="shared" si="17"/>
        <v>18056494</v>
      </c>
      <c r="Q127" s="25">
        <f t="shared" si="17"/>
        <v>32314341</v>
      </c>
      <c r="R127" s="25">
        <f t="shared" si="17"/>
        <v>34167563</v>
      </c>
      <c r="S127" s="24" t="s">
        <v>29</v>
      </c>
      <c r="T127" s="25">
        <f t="shared" si="17"/>
        <v>10571622</v>
      </c>
      <c r="U127" s="25" t="s">
        <v>29</v>
      </c>
      <c r="V127" s="25" t="s">
        <v>29</v>
      </c>
      <c r="W127" s="25" t="s">
        <v>29</v>
      </c>
      <c r="X127" s="25">
        <f t="shared" si="17"/>
        <v>748868</v>
      </c>
      <c r="Y127" s="24" t="s">
        <v>29</v>
      </c>
      <c r="Z127" s="25">
        <f>SUM(Z129:Z140)</f>
        <v>7695893</v>
      </c>
      <c r="AA127" s="25">
        <f>SUM(AA129:AA140)</f>
        <v>57059004</v>
      </c>
      <c r="AB127" s="25">
        <f>SUM(AB129:AB140)</f>
        <v>24513208</v>
      </c>
      <c r="AC127" s="25">
        <f>SUM(AC129:AC140)</f>
        <v>1428341</v>
      </c>
      <c r="AD127" s="25">
        <f>SUM(AD129:AD140)</f>
        <v>59670081</v>
      </c>
      <c r="AE127" s="26" t="s">
        <v>29</v>
      </c>
      <c r="AF127" s="26" t="s">
        <v>29</v>
      </c>
      <c r="AG127" s="26" t="s">
        <v>29</v>
      </c>
      <c r="AH127" s="26" t="s">
        <v>29</v>
      </c>
      <c r="AI127" s="26" t="s">
        <v>29</v>
      </c>
      <c r="AJ127" s="26" t="s">
        <v>29</v>
      </c>
      <c r="AK127" s="25">
        <f>SUM(AK129:AK140)</f>
        <v>1363798.7613090738</v>
      </c>
      <c r="AL127" s="25">
        <f>SUM(AL129:AL140)</f>
        <v>966843.62073302327</v>
      </c>
    </row>
    <row r="128" spans="1:38" x14ac:dyDescent="0.2">
      <c r="A128" s="5"/>
      <c r="B128" s="23"/>
      <c r="C128" s="22"/>
      <c r="D128" s="25"/>
      <c r="E128" s="25"/>
      <c r="F128" s="25"/>
      <c r="G128" s="25"/>
      <c r="H128" s="25"/>
      <c r="I128" s="24"/>
      <c r="J128" s="24"/>
      <c r="K128" s="25"/>
      <c r="L128" s="25"/>
      <c r="M128" s="25"/>
      <c r="N128" s="25"/>
      <c r="O128" s="25"/>
      <c r="P128" s="25"/>
      <c r="Q128" s="24"/>
      <c r="R128" s="25"/>
      <c r="S128" s="24"/>
      <c r="T128" s="25"/>
      <c r="U128" s="25"/>
      <c r="V128" s="25"/>
      <c r="W128" s="25"/>
      <c r="X128" s="25"/>
      <c r="Y128" s="24"/>
      <c r="Z128" s="25"/>
      <c r="AA128" s="25"/>
      <c r="AB128" s="26"/>
      <c r="AC128" s="26"/>
      <c r="AD128" s="26"/>
      <c r="AE128" s="26"/>
      <c r="AF128" s="26"/>
      <c r="AG128" s="26"/>
      <c r="AH128" s="26"/>
      <c r="AI128" s="26"/>
      <c r="AJ128" s="26"/>
      <c r="AK128" s="26"/>
      <c r="AL128" s="26"/>
    </row>
    <row r="129" spans="1:38" x14ac:dyDescent="0.2">
      <c r="A129" s="5"/>
      <c r="B129" s="23" t="s">
        <v>30</v>
      </c>
      <c r="C129" s="22">
        <f t="shared" ref="C129:C140" si="18">SUM(D129:AL129)</f>
        <v>106267672.68630424</v>
      </c>
      <c r="D129" s="25">
        <v>31782147</v>
      </c>
      <c r="E129" s="25" t="s">
        <v>29</v>
      </c>
      <c r="F129" s="25">
        <v>7784842</v>
      </c>
      <c r="G129" s="25">
        <v>14790</v>
      </c>
      <c r="H129" s="25">
        <v>16666110</v>
      </c>
      <c r="I129" s="24" t="s">
        <v>29</v>
      </c>
      <c r="J129" s="24" t="s">
        <v>29</v>
      </c>
      <c r="K129" s="25">
        <v>418592</v>
      </c>
      <c r="L129" s="25">
        <v>11987345</v>
      </c>
      <c r="M129" s="25">
        <v>17817656</v>
      </c>
      <c r="N129" s="25">
        <v>154146</v>
      </c>
      <c r="O129" s="25">
        <v>1859929</v>
      </c>
      <c r="P129" s="25">
        <v>1794196</v>
      </c>
      <c r="Q129" s="25" t="s">
        <v>29</v>
      </c>
      <c r="R129" s="25">
        <v>2898634</v>
      </c>
      <c r="S129" s="24" t="s">
        <v>29</v>
      </c>
      <c r="T129" s="25">
        <v>599284</v>
      </c>
      <c r="U129" s="25" t="s">
        <v>29</v>
      </c>
      <c r="V129" s="25" t="s">
        <v>29</v>
      </c>
      <c r="W129" s="25" t="s">
        <v>29</v>
      </c>
      <c r="X129" s="25">
        <v>143289</v>
      </c>
      <c r="Y129" s="24" t="s">
        <v>29</v>
      </c>
      <c r="Z129" s="25">
        <v>721782</v>
      </c>
      <c r="AA129" s="25">
        <v>2808644</v>
      </c>
      <c r="AB129" s="25">
        <v>2412601</v>
      </c>
      <c r="AC129" s="25">
        <v>96207</v>
      </c>
      <c r="AD129" s="25">
        <v>6177109</v>
      </c>
      <c r="AE129" s="26" t="s">
        <v>29</v>
      </c>
      <c r="AF129" s="26" t="s">
        <v>29</v>
      </c>
      <c r="AG129" s="26" t="s">
        <v>29</v>
      </c>
      <c r="AH129" s="26" t="s">
        <v>29</v>
      </c>
      <c r="AI129" s="26" t="s">
        <v>29</v>
      </c>
      <c r="AJ129" s="26" t="s">
        <v>29</v>
      </c>
      <c r="AK129" s="25">
        <v>109666.82867424619</v>
      </c>
      <c r="AL129" s="25">
        <v>20702.857629999999</v>
      </c>
    </row>
    <row r="130" spans="1:38" x14ac:dyDescent="0.2">
      <c r="A130" s="5"/>
      <c r="B130" s="23" t="s">
        <v>31</v>
      </c>
      <c r="C130" s="22">
        <f t="shared" si="18"/>
        <v>104107394.89458913</v>
      </c>
      <c r="D130" s="25">
        <v>29678637</v>
      </c>
      <c r="E130" s="25" t="s">
        <v>29</v>
      </c>
      <c r="F130" s="25">
        <v>7614618</v>
      </c>
      <c r="G130" s="25">
        <v>16767</v>
      </c>
      <c r="H130" s="25">
        <v>16529243</v>
      </c>
      <c r="I130" s="24" t="s">
        <v>29</v>
      </c>
      <c r="J130" s="24" t="s">
        <v>29</v>
      </c>
      <c r="K130" s="25">
        <v>442266</v>
      </c>
      <c r="L130" s="25">
        <v>9436051</v>
      </c>
      <c r="M130" s="25">
        <v>19534561</v>
      </c>
      <c r="N130" s="25">
        <v>177722</v>
      </c>
      <c r="O130" s="25">
        <v>1235913</v>
      </c>
      <c r="P130" s="25">
        <v>1742687</v>
      </c>
      <c r="Q130" s="25" t="s">
        <v>29</v>
      </c>
      <c r="R130" s="25">
        <v>3068519</v>
      </c>
      <c r="S130" s="24" t="s">
        <v>29</v>
      </c>
      <c r="T130" s="25">
        <v>605340</v>
      </c>
      <c r="U130" s="25" t="s">
        <v>29</v>
      </c>
      <c r="V130" s="25" t="s">
        <v>29</v>
      </c>
      <c r="W130" s="25" t="s">
        <v>29</v>
      </c>
      <c r="X130" s="25">
        <v>124470</v>
      </c>
      <c r="Y130" s="24" t="s">
        <v>29</v>
      </c>
      <c r="Z130" s="25">
        <v>714696</v>
      </c>
      <c r="AA130" s="25">
        <v>6339803</v>
      </c>
      <c r="AB130" s="25">
        <v>2448423</v>
      </c>
      <c r="AC130" s="25">
        <v>111548</v>
      </c>
      <c r="AD130" s="25">
        <v>4056053</v>
      </c>
      <c r="AE130" s="26" t="s">
        <v>29</v>
      </c>
      <c r="AF130" s="26" t="s">
        <v>29</v>
      </c>
      <c r="AG130" s="26" t="s">
        <v>29</v>
      </c>
      <c r="AH130" s="26" t="s">
        <v>29</v>
      </c>
      <c r="AI130" s="26" t="s">
        <v>29</v>
      </c>
      <c r="AJ130" s="26" t="s">
        <v>29</v>
      </c>
      <c r="AK130" s="25">
        <v>103738.54841782714</v>
      </c>
      <c r="AL130" s="25">
        <v>126339.34617130636</v>
      </c>
    </row>
    <row r="131" spans="1:38" x14ac:dyDescent="0.2">
      <c r="A131" s="5"/>
      <c r="B131" s="23" t="s">
        <v>32</v>
      </c>
      <c r="C131" s="22">
        <f t="shared" si="18"/>
        <v>113576912.88674149</v>
      </c>
      <c r="D131" s="25">
        <v>32566894</v>
      </c>
      <c r="E131" s="25" t="s">
        <v>29</v>
      </c>
      <c r="F131" s="25">
        <v>8128440</v>
      </c>
      <c r="G131" s="25">
        <v>22653</v>
      </c>
      <c r="H131" s="25">
        <v>17734568</v>
      </c>
      <c r="I131" s="24" t="s">
        <v>29</v>
      </c>
      <c r="J131" s="24" t="s">
        <v>29</v>
      </c>
      <c r="K131" s="25">
        <v>325883</v>
      </c>
      <c r="L131" s="25">
        <v>12197389</v>
      </c>
      <c r="M131" s="25">
        <v>20826817</v>
      </c>
      <c r="N131" s="25">
        <v>252808</v>
      </c>
      <c r="O131" s="25">
        <v>1825516</v>
      </c>
      <c r="P131" s="25">
        <v>1514531</v>
      </c>
      <c r="Q131" s="25" t="s">
        <v>29</v>
      </c>
      <c r="R131" s="25">
        <v>3332496</v>
      </c>
      <c r="S131" s="24" t="s">
        <v>29</v>
      </c>
      <c r="T131" s="25">
        <v>714916</v>
      </c>
      <c r="U131" s="25" t="s">
        <v>29</v>
      </c>
      <c r="V131" s="25" t="s">
        <v>29</v>
      </c>
      <c r="W131" s="25" t="s">
        <v>29</v>
      </c>
      <c r="X131" s="25">
        <v>169884</v>
      </c>
      <c r="Y131" s="24" t="s">
        <v>29</v>
      </c>
      <c r="Z131" s="25">
        <v>766642</v>
      </c>
      <c r="AA131" s="25">
        <v>5917916</v>
      </c>
      <c r="AB131" s="25">
        <v>2479892</v>
      </c>
      <c r="AC131" s="25">
        <v>162135</v>
      </c>
      <c r="AD131" s="25">
        <v>4472213</v>
      </c>
      <c r="AE131" s="26" t="s">
        <v>29</v>
      </c>
      <c r="AF131" s="26" t="s">
        <v>29</v>
      </c>
      <c r="AG131" s="26" t="s">
        <v>29</v>
      </c>
      <c r="AH131" s="26" t="s">
        <v>29</v>
      </c>
      <c r="AI131" s="26" t="s">
        <v>29</v>
      </c>
      <c r="AJ131" s="26" t="s">
        <v>29</v>
      </c>
      <c r="AK131" s="25">
        <v>90289.069697819621</v>
      </c>
      <c r="AL131" s="25">
        <v>75030.817043681775</v>
      </c>
    </row>
    <row r="132" spans="1:38" x14ac:dyDescent="0.2">
      <c r="A132" s="5"/>
      <c r="B132" s="23" t="s">
        <v>33</v>
      </c>
      <c r="C132" s="22">
        <f t="shared" si="18"/>
        <v>110664527.99335788</v>
      </c>
      <c r="D132" s="25">
        <v>30785278</v>
      </c>
      <c r="E132" s="25" t="s">
        <v>29</v>
      </c>
      <c r="F132" s="25">
        <v>7701113</v>
      </c>
      <c r="G132" s="25">
        <v>14764</v>
      </c>
      <c r="H132" s="25">
        <v>17481618</v>
      </c>
      <c r="I132" s="24" t="s">
        <v>29</v>
      </c>
      <c r="J132" s="24" t="s">
        <v>29</v>
      </c>
      <c r="K132" s="25">
        <v>330278</v>
      </c>
      <c r="L132" s="25">
        <v>9899719</v>
      </c>
      <c r="M132" s="25">
        <v>17785816</v>
      </c>
      <c r="N132" s="25">
        <v>282582</v>
      </c>
      <c r="O132" s="25">
        <v>2492921</v>
      </c>
      <c r="P132" s="25">
        <v>1462407</v>
      </c>
      <c r="Q132" s="25">
        <v>3780764</v>
      </c>
      <c r="R132" s="25">
        <v>3314336</v>
      </c>
      <c r="S132" s="24" t="s">
        <v>29</v>
      </c>
      <c r="T132" s="25">
        <v>336210</v>
      </c>
      <c r="U132" s="25" t="s">
        <v>29</v>
      </c>
      <c r="V132" s="25" t="s">
        <v>29</v>
      </c>
      <c r="W132" s="25" t="s">
        <v>29</v>
      </c>
      <c r="X132" s="25">
        <v>148228</v>
      </c>
      <c r="Y132" s="24" t="s">
        <v>29</v>
      </c>
      <c r="Z132" s="25">
        <v>743394</v>
      </c>
      <c r="AA132" s="25">
        <v>7062817</v>
      </c>
      <c r="AB132" s="25">
        <v>2372921</v>
      </c>
      <c r="AC132" s="25">
        <v>203145</v>
      </c>
      <c r="AD132" s="25">
        <v>4189485</v>
      </c>
      <c r="AE132" s="26" t="s">
        <v>29</v>
      </c>
      <c r="AF132" s="26" t="s">
        <v>29</v>
      </c>
      <c r="AG132" s="26" t="s">
        <v>29</v>
      </c>
      <c r="AH132" s="26" t="s">
        <v>29</v>
      </c>
      <c r="AI132" s="26" t="s">
        <v>29</v>
      </c>
      <c r="AJ132" s="26" t="s">
        <v>29</v>
      </c>
      <c r="AK132" s="25">
        <v>119538.03309787707</v>
      </c>
      <c r="AL132" s="25">
        <v>157193.96025999999</v>
      </c>
    </row>
    <row r="133" spans="1:38" x14ac:dyDescent="0.2">
      <c r="A133" s="5"/>
      <c r="B133" s="23" t="s">
        <v>34</v>
      </c>
      <c r="C133" s="22">
        <f t="shared" si="18"/>
        <v>97963969.309362918</v>
      </c>
      <c r="D133" s="25">
        <v>30247317</v>
      </c>
      <c r="E133" s="25" t="s">
        <v>29</v>
      </c>
      <c r="F133" s="25">
        <v>7053784</v>
      </c>
      <c r="G133" s="25">
        <v>17720</v>
      </c>
      <c r="H133" s="25">
        <v>16167217</v>
      </c>
      <c r="I133" s="24" t="s">
        <v>29</v>
      </c>
      <c r="J133" s="24" t="s">
        <v>29</v>
      </c>
      <c r="K133" s="25">
        <v>218719</v>
      </c>
      <c r="L133" s="25">
        <v>6664724</v>
      </c>
      <c r="M133" s="25">
        <v>14378155</v>
      </c>
      <c r="N133" s="25">
        <v>284312</v>
      </c>
      <c r="O133" s="25">
        <v>1577992</v>
      </c>
      <c r="P133" s="25">
        <v>1191621</v>
      </c>
      <c r="Q133" s="25">
        <v>4295868</v>
      </c>
      <c r="R133" s="25">
        <v>2678174</v>
      </c>
      <c r="S133" s="24" t="s">
        <v>29</v>
      </c>
      <c r="T133" s="25">
        <v>957659</v>
      </c>
      <c r="U133" s="25" t="s">
        <v>29</v>
      </c>
      <c r="V133" s="25" t="s">
        <v>29</v>
      </c>
      <c r="W133" s="25" t="s">
        <v>29</v>
      </c>
      <c r="X133" s="25">
        <v>77079</v>
      </c>
      <c r="Y133" s="24" t="s">
        <v>29</v>
      </c>
      <c r="Z133" s="25">
        <v>931762</v>
      </c>
      <c r="AA133" s="25">
        <v>5807134</v>
      </c>
      <c r="AB133" s="25">
        <v>2177874</v>
      </c>
      <c r="AC133" s="25">
        <v>147504</v>
      </c>
      <c r="AD133" s="25">
        <v>2965848</v>
      </c>
      <c r="AE133" s="26" t="s">
        <v>29</v>
      </c>
      <c r="AF133" s="26" t="s">
        <v>29</v>
      </c>
      <c r="AG133" s="26" t="s">
        <v>29</v>
      </c>
      <c r="AH133" s="26" t="s">
        <v>29</v>
      </c>
      <c r="AI133" s="26" t="s">
        <v>29</v>
      </c>
      <c r="AJ133" s="26" t="s">
        <v>29</v>
      </c>
      <c r="AK133" s="25">
        <v>102719.48573291358</v>
      </c>
      <c r="AL133" s="25">
        <v>20786.823629999999</v>
      </c>
    </row>
    <row r="134" spans="1:38" x14ac:dyDescent="0.2">
      <c r="A134" s="5"/>
      <c r="B134" s="23" t="s">
        <v>35</v>
      </c>
      <c r="C134" s="22">
        <f t="shared" si="18"/>
        <v>94660548.736067981</v>
      </c>
      <c r="D134" s="25">
        <v>29586613</v>
      </c>
      <c r="E134" s="25" t="s">
        <v>29</v>
      </c>
      <c r="F134" s="25">
        <v>7202875</v>
      </c>
      <c r="G134" s="25">
        <v>21635</v>
      </c>
      <c r="H134" s="25">
        <v>16003303</v>
      </c>
      <c r="I134" s="24" t="s">
        <v>29</v>
      </c>
      <c r="J134" s="24" t="s">
        <v>29</v>
      </c>
      <c r="K134" s="25">
        <v>252540</v>
      </c>
      <c r="L134" s="25">
        <v>6868540</v>
      </c>
      <c r="M134" s="25">
        <v>15716970</v>
      </c>
      <c r="N134" s="25">
        <v>284443</v>
      </c>
      <c r="O134" s="25">
        <v>555004</v>
      </c>
      <c r="P134" s="25">
        <v>1434125</v>
      </c>
      <c r="Q134" s="25">
        <v>2981976</v>
      </c>
      <c r="R134" s="25">
        <v>2890875</v>
      </c>
      <c r="S134" s="24" t="s">
        <v>29</v>
      </c>
      <c r="T134" s="25">
        <v>830048</v>
      </c>
      <c r="U134" s="25" t="s">
        <v>29</v>
      </c>
      <c r="V134" s="25" t="s">
        <v>29</v>
      </c>
      <c r="W134" s="25" t="s">
        <v>29</v>
      </c>
      <c r="X134" s="25" t="s">
        <v>29</v>
      </c>
      <c r="Y134" s="24" t="s">
        <v>29</v>
      </c>
      <c r="Z134" s="25">
        <v>810149</v>
      </c>
      <c r="AA134" s="25">
        <v>2322997</v>
      </c>
      <c r="AB134" s="25">
        <v>2157145</v>
      </c>
      <c r="AC134" s="25">
        <v>114949</v>
      </c>
      <c r="AD134" s="25">
        <v>4449572</v>
      </c>
      <c r="AE134" s="26" t="s">
        <v>29</v>
      </c>
      <c r="AF134" s="26" t="s">
        <v>29</v>
      </c>
      <c r="AG134" s="26" t="s">
        <v>29</v>
      </c>
      <c r="AH134" s="26" t="s">
        <v>29</v>
      </c>
      <c r="AI134" s="26" t="s">
        <v>29</v>
      </c>
      <c r="AJ134" s="26" t="s">
        <v>29</v>
      </c>
      <c r="AK134" s="25">
        <v>108309.46104798076</v>
      </c>
      <c r="AL134" s="25">
        <v>68480.275020000001</v>
      </c>
    </row>
    <row r="135" spans="1:38" x14ac:dyDescent="0.2">
      <c r="A135" s="5"/>
      <c r="B135" s="23" t="s">
        <v>36</v>
      </c>
      <c r="C135" s="22">
        <f t="shared" si="18"/>
        <v>100982577.10748957</v>
      </c>
      <c r="D135" s="25">
        <v>29218783</v>
      </c>
      <c r="E135" s="25" t="s">
        <v>29</v>
      </c>
      <c r="F135" s="25">
        <v>7422621</v>
      </c>
      <c r="G135" s="25">
        <v>21666</v>
      </c>
      <c r="H135" s="25">
        <v>16827578</v>
      </c>
      <c r="I135" s="24" t="s">
        <v>29</v>
      </c>
      <c r="J135" s="24" t="s">
        <v>29</v>
      </c>
      <c r="K135" s="25">
        <v>273059</v>
      </c>
      <c r="L135" s="25">
        <v>8946076</v>
      </c>
      <c r="M135" s="25">
        <v>15695267</v>
      </c>
      <c r="N135" s="25">
        <v>237467</v>
      </c>
      <c r="O135" s="25">
        <v>393311</v>
      </c>
      <c r="P135" s="25">
        <v>1009648</v>
      </c>
      <c r="Q135" s="25">
        <v>3525609</v>
      </c>
      <c r="R135" s="25">
        <v>2588958</v>
      </c>
      <c r="S135" s="24" t="s">
        <v>29</v>
      </c>
      <c r="T135" s="25">
        <v>1099336</v>
      </c>
      <c r="U135" s="25" t="s">
        <v>29</v>
      </c>
      <c r="V135" s="25" t="s">
        <v>29</v>
      </c>
      <c r="W135" s="25" t="s">
        <v>29</v>
      </c>
      <c r="X135" s="25">
        <v>5925</v>
      </c>
      <c r="Y135" s="24" t="s">
        <v>29</v>
      </c>
      <c r="Z135" s="25">
        <v>589006</v>
      </c>
      <c r="AA135" s="25">
        <v>3028847</v>
      </c>
      <c r="AB135" s="25">
        <v>2168391</v>
      </c>
      <c r="AC135" s="25">
        <v>86247</v>
      </c>
      <c r="AD135" s="25">
        <v>7622980</v>
      </c>
      <c r="AE135" s="26" t="s">
        <v>29</v>
      </c>
      <c r="AF135" s="26" t="s">
        <v>29</v>
      </c>
      <c r="AG135" s="26" t="s">
        <v>29</v>
      </c>
      <c r="AH135" s="26" t="s">
        <v>29</v>
      </c>
      <c r="AI135" s="26" t="s">
        <v>29</v>
      </c>
      <c r="AJ135" s="26" t="s">
        <v>29</v>
      </c>
      <c r="AK135" s="25">
        <v>122644.67548957664</v>
      </c>
      <c r="AL135" s="25">
        <v>99157.432000000001</v>
      </c>
    </row>
    <row r="136" spans="1:38" x14ac:dyDescent="0.2">
      <c r="A136" s="5"/>
      <c r="B136" s="23" t="s">
        <v>37</v>
      </c>
      <c r="C136" s="22">
        <f t="shared" si="18"/>
        <v>101455671.88253808</v>
      </c>
      <c r="D136" s="25">
        <v>30590558</v>
      </c>
      <c r="E136" s="25" t="s">
        <v>29</v>
      </c>
      <c r="F136" s="25">
        <v>7305630</v>
      </c>
      <c r="G136" s="25">
        <v>13759</v>
      </c>
      <c r="H136" s="25">
        <v>16395917</v>
      </c>
      <c r="I136" s="24" t="s">
        <v>29</v>
      </c>
      <c r="J136" s="24" t="s">
        <v>29</v>
      </c>
      <c r="K136" s="25">
        <v>248929</v>
      </c>
      <c r="L136" s="25">
        <v>8179414</v>
      </c>
      <c r="M136" s="25">
        <v>15275887</v>
      </c>
      <c r="N136" s="25">
        <v>308152</v>
      </c>
      <c r="O136" s="25">
        <v>749538</v>
      </c>
      <c r="P136" s="25">
        <v>2080923</v>
      </c>
      <c r="Q136" s="25">
        <v>3155473</v>
      </c>
      <c r="R136" s="25">
        <v>2614674</v>
      </c>
      <c r="S136" s="24" t="s">
        <v>29</v>
      </c>
      <c r="T136" s="25">
        <v>901394</v>
      </c>
      <c r="U136" s="25" t="s">
        <v>29</v>
      </c>
      <c r="V136" s="25" t="s">
        <v>29</v>
      </c>
      <c r="W136" s="25" t="s">
        <v>29</v>
      </c>
      <c r="X136" s="25">
        <v>6908</v>
      </c>
      <c r="Y136" s="24" t="s">
        <v>29</v>
      </c>
      <c r="Z136" s="25">
        <v>503093</v>
      </c>
      <c r="AA136" s="25">
        <v>5170350</v>
      </c>
      <c r="AB136" s="25">
        <v>2015181</v>
      </c>
      <c r="AC136" s="25">
        <v>139910</v>
      </c>
      <c r="AD136" s="25">
        <v>5648632</v>
      </c>
      <c r="AE136" s="26" t="s">
        <v>29</v>
      </c>
      <c r="AF136" s="26" t="s">
        <v>29</v>
      </c>
      <c r="AG136" s="26" t="s">
        <v>29</v>
      </c>
      <c r="AH136" s="26" t="s">
        <v>29</v>
      </c>
      <c r="AI136" s="26" t="s">
        <v>29</v>
      </c>
      <c r="AJ136" s="26" t="s">
        <v>29</v>
      </c>
      <c r="AK136" s="25">
        <v>121966.64553807235</v>
      </c>
      <c r="AL136" s="25">
        <v>29383.237000000001</v>
      </c>
    </row>
    <row r="137" spans="1:38" x14ac:dyDescent="0.2">
      <c r="A137" s="5"/>
      <c r="B137" s="23" t="s">
        <v>38</v>
      </c>
      <c r="C137" s="22">
        <f t="shared" si="18"/>
        <v>93677530.792914227</v>
      </c>
      <c r="D137" s="25">
        <v>28296041</v>
      </c>
      <c r="E137" s="25" t="s">
        <v>29</v>
      </c>
      <c r="F137" s="25">
        <v>7026903</v>
      </c>
      <c r="G137" s="25">
        <v>22619</v>
      </c>
      <c r="H137" s="25">
        <v>15539304</v>
      </c>
      <c r="I137" s="24" t="s">
        <v>29</v>
      </c>
      <c r="J137" s="24" t="s">
        <v>29</v>
      </c>
      <c r="K137" s="25">
        <v>265935</v>
      </c>
      <c r="L137" s="25">
        <v>6462644</v>
      </c>
      <c r="M137" s="25">
        <v>14327879</v>
      </c>
      <c r="N137" s="25">
        <v>318831</v>
      </c>
      <c r="O137" s="25">
        <v>554727</v>
      </c>
      <c r="P137" s="25">
        <v>1296800</v>
      </c>
      <c r="Q137" s="25">
        <v>2989857</v>
      </c>
      <c r="R137" s="25">
        <v>2534803</v>
      </c>
      <c r="S137" s="24" t="s">
        <v>29</v>
      </c>
      <c r="T137" s="25">
        <v>1122464</v>
      </c>
      <c r="U137" s="25" t="s">
        <v>29</v>
      </c>
      <c r="V137" s="25" t="s">
        <v>29</v>
      </c>
      <c r="W137" s="25" t="s">
        <v>29</v>
      </c>
      <c r="X137" s="25">
        <v>9849</v>
      </c>
      <c r="Y137" s="24" t="s">
        <v>29</v>
      </c>
      <c r="Z137" s="25">
        <v>602510</v>
      </c>
      <c r="AA137" s="25">
        <v>4883002</v>
      </c>
      <c r="AB137" s="25">
        <v>1427704</v>
      </c>
      <c r="AC137" s="25">
        <v>96384</v>
      </c>
      <c r="AD137" s="25">
        <v>5673496</v>
      </c>
      <c r="AE137" s="26" t="s">
        <v>29</v>
      </c>
      <c r="AF137" s="26" t="s">
        <v>29</v>
      </c>
      <c r="AG137" s="26" t="s">
        <v>29</v>
      </c>
      <c r="AH137" s="26" t="s">
        <v>29</v>
      </c>
      <c r="AI137" s="26" t="s">
        <v>29</v>
      </c>
      <c r="AJ137" s="26" t="s">
        <v>29</v>
      </c>
      <c r="AK137" s="25">
        <v>120415.32087422699</v>
      </c>
      <c r="AL137" s="25">
        <v>105363.47204000001</v>
      </c>
    </row>
    <row r="138" spans="1:38" x14ac:dyDescent="0.2">
      <c r="A138" s="5"/>
      <c r="B138" s="23" t="s">
        <v>39</v>
      </c>
      <c r="C138" s="22">
        <f t="shared" si="18"/>
        <v>101246098.19354111</v>
      </c>
      <c r="D138" s="25">
        <v>30231379</v>
      </c>
      <c r="E138" s="25" t="s">
        <v>29</v>
      </c>
      <c r="F138" s="25">
        <v>7552697</v>
      </c>
      <c r="G138" s="25">
        <v>19704</v>
      </c>
      <c r="H138" s="25">
        <v>17028826</v>
      </c>
      <c r="I138" s="24" t="s">
        <v>29</v>
      </c>
      <c r="J138" s="24" t="s">
        <v>29</v>
      </c>
      <c r="K138" s="25">
        <v>370034</v>
      </c>
      <c r="L138" s="25">
        <v>6410406</v>
      </c>
      <c r="M138" s="25">
        <v>16354277</v>
      </c>
      <c r="N138" s="25">
        <v>289842</v>
      </c>
      <c r="O138" s="25">
        <v>397903</v>
      </c>
      <c r="P138" s="25">
        <v>1445435</v>
      </c>
      <c r="Q138" s="25">
        <v>3419439</v>
      </c>
      <c r="R138" s="25">
        <v>2819360</v>
      </c>
      <c r="S138" s="24" t="s">
        <v>29</v>
      </c>
      <c r="T138" s="25">
        <v>1174903</v>
      </c>
      <c r="U138" s="25" t="s">
        <v>29</v>
      </c>
      <c r="V138" s="25" t="s">
        <v>29</v>
      </c>
      <c r="W138" s="25" t="s">
        <v>29</v>
      </c>
      <c r="X138" s="25">
        <v>7903</v>
      </c>
      <c r="Y138" s="24" t="s">
        <v>29</v>
      </c>
      <c r="Z138" s="25">
        <v>418475</v>
      </c>
      <c r="AA138" s="25">
        <v>5946708</v>
      </c>
      <c r="AB138" s="25">
        <v>1485817</v>
      </c>
      <c r="AC138" s="25">
        <v>116557</v>
      </c>
      <c r="AD138" s="25">
        <v>5566798</v>
      </c>
      <c r="AE138" s="26" t="s">
        <v>29</v>
      </c>
      <c r="AF138" s="26" t="s">
        <v>29</v>
      </c>
      <c r="AG138" s="26" t="s">
        <v>29</v>
      </c>
      <c r="AH138" s="26" t="s">
        <v>29</v>
      </c>
      <c r="AI138" s="26" t="s">
        <v>29</v>
      </c>
      <c r="AJ138" s="26" t="s">
        <v>29</v>
      </c>
      <c r="AK138" s="25">
        <v>126508.5689111111</v>
      </c>
      <c r="AL138" s="25">
        <v>63126.624630000006</v>
      </c>
    </row>
    <row r="139" spans="1:38" x14ac:dyDescent="0.2">
      <c r="A139" s="5"/>
      <c r="B139" s="23" t="s">
        <v>40</v>
      </c>
      <c r="C139" s="22">
        <f t="shared" si="18"/>
        <v>96799849.068577319</v>
      </c>
      <c r="D139" s="25">
        <v>29359954</v>
      </c>
      <c r="E139" s="25" t="s">
        <v>29</v>
      </c>
      <c r="F139" s="25">
        <v>7098356</v>
      </c>
      <c r="G139" s="25">
        <v>19695</v>
      </c>
      <c r="H139" s="25">
        <v>15667125</v>
      </c>
      <c r="I139" s="24" t="s">
        <v>29</v>
      </c>
      <c r="J139" s="24" t="s">
        <v>29</v>
      </c>
      <c r="K139" s="25">
        <v>333540</v>
      </c>
      <c r="L139" s="25">
        <v>7622020</v>
      </c>
      <c r="M139" s="25">
        <v>15822146</v>
      </c>
      <c r="N139" s="25">
        <v>461994</v>
      </c>
      <c r="O139" s="25">
        <v>1134612</v>
      </c>
      <c r="P139" s="25">
        <v>1856104</v>
      </c>
      <c r="Q139" s="25">
        <v>3283683</v>
      </c>
      <c r="R139" s="25">
        <v>2539901</v>
      </c>
      <c r="S139" s="24" t="s">
        <v>29</v>
      </c>
      <c r="T139" s="25">
        <v>1112842</v>
      </c>
      <c r="U139" s="25" t="s">
        <v>29</v>
      </c>
      <c r="V139" s="25" t="s">
        <v>29</v>
      </c>
      <c r="W139" s="25" t="s">
        <v>29</v>
      </c>
      <c r="X139" s="25">
        <v>29635</v>
      </c>
      <c r="Y139" s="24" t="s">
        <v>29</v>
      </c>
      <c r="Z139" s="25">
        <v>456024</v>
      </c>
      <c r="AA139" s="25">
        <v>3612535</v>
      </c>
      <c r="AB139" s="25">
        <v>1776063</v>
      </c>
      <c r="AC139" s="25">
        <v>88806</v>
      </c>
      <c r="AD139" s="25">
        <v>4404088</v>
      </c>
      <c r="AE139" s="26" t="s">
        <v>29</v>
      </c>
      <c r="AF139" s="26" t="s">
        <v>29</v>
      </c>
      <c r="AG139" s="26" t="s">
        <v>29</v>
      </c>
      <c r="AH139" s="26" t="s">
        <v>29</v>
      </c>
      <c r="AI139" s="26" t="s">
        <v>29</v>
      </c>
      <c r="AJ139" s="26" t="s">
        <v>29</v>
      </c>
      <c r="AK139" s="25">
        <v>120556.08407927415</v>
      </c>
      <c r="AL139" s="25">
        <v>169.98449803519236</v>
      </c>
    </row>
    <row r="140" spans="1:38" x14ac:dyDescent="0.2">
      <c r="A140" s="5"/>
      <c r="B140" s="23" t="s">
        <v>41</v>
      </c>
      <c r="C140" s="22">
        <f t="shared" si="18"/>
        <v>110104882.83055815</v>
      </c>
      <c r="D140" s="25">
        <v>34300319</v>
      </c>
      <c r="E140" s="25" t="s">
        <v>29</v>
      </c>
      <c r="F140" s="25">
        <v>8820584</v>
      </c>
      <c r="G140" s="25">
        <v>12812</v>
      </c>
      <c r="H140" s="25">
        <v>18711858</v>
      </c>
      <c r="I140" s="24" t="s">
        <v>29</v>
      </c>
      <c r="J140" s="24" t="s">
        <v>29</v>
      </c>
      <c r="K140" s="25">
        <v>410322</v>
      </c>
      <c r="L140" s="25">
        <v>9833092</v>
      </c>
      <c r="M140" s="25">
        <v>14745159</v>
      </c>
      <c r="N140" s="25">
        <v>388775</v>
      </c>
      <c r="O140" s="25">
        <v>1727398</v>
      </c>
      <c r="P140" s="25">
        <v>1228017</v>
      </c>
      <c r="Q140" s="25">
        <v>4881672</v>
      </c>
      <c r="R140" s="25">
        <v>2886833</v>
      </c>
      <c r="S140" s="24" t="s">
        <v>29</v>
      </c>
      <c r="T140" s="25">
        <v>1117226</v>
      </c>
      <c r="U140" s="25" t="s">
        <v>29</v>
      </c>
      <c r="V140" s="25" t="s">
        <v>29</v>
      </c>
      <c r="W140" s="25" t="s">
        <v>29</v>
      </c>
      <c r="X140" s="25">
        <v>25698</v>
      </c>
      <c r="Y140" s="24" t="s">
        <v>29</v>
      </c>
      <c r="Z140" s="25">
        <v>438360</v>
      </c>
      <c r="AA140" s="25">
        <v>4158251</v>
      </c>
      <c r="AB140" s="25">
        <v>1591196</v>
      </c>
      <c r="AC140" s="25">
        <v>64949</v>
      </c>
      <c r="AD140" s="25">
        <v>4443807</v>
      </c>
      <c r="AE140" s="26" t="s">
        <v>29</v>
      </c>
      <c r="AF140" s="26" t="s">
        <v>29</v>
      </c>
      <c r="AG140" s="26" t="s">
        <v>29</v>
      </c>
      <c r="AH140" s="26" t="s">
        <v>29</v>
      </c>
      <c r="AI140" s="26" t="s">
        <v>29</v>
      </c>
      <c r="AJ140" s="26" t="s">
        <v>29</v>
      </c>
      <c r="AK140" s="25">
        <v>117446.03974814813</v>
      </c>
      <c r="AL140" s="25">
        <v>201108.79081000001</v>
      </c>
    </row>
    <row r="141" spans="1:38" x14ac:dyDescent="0.2">
      <c r="A141" s="5"/>
      <c r="B141" s="23"/>
      <c r="C141" s="22"/>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6"/>
      <c r="AF141" s="26"/>
      <c r="AG141" s="26"/>
      <c r="AH141" s="26"/>
      <c r="AI141" s="26"/>
      <c r="AJ141" s="26"/>
      <c r="AK141" s="26"/>
      <c r="AL141" s="25"/>
    </row>
    <row r="142" spans="1:38" s="13" customFormat="1" x14ac:dyDescent="0.2">
      <c r="A142" s="6">
        <v>2012</v>
      </c>
      <c r="B142" s="21" t="s">
        <v>28</v>
      </c>
      <c r="C142" s="15">
        <f>SUM(C144:C155)</f>
        <v>1268244464.8093855</v>
      </c>
      <c r="D142" s="22">
        <f>SUM(D144:D155)</f>
        <v>369497287</v>
      </c>
      <c r="E142" s="22" t="s">
        <v>29</v>
      </c>
      <c r="F142" s="22">
        <f>SUM(F144:F155)</f>
        <v>97168302</v>
      </c>
      <c r="G142" s="22">
        <f>SUM(G144:G155)</f>
        <v>171317</v>
      </c>
      <c r="H142" s="22">
        <f>SUM(H144:H155)</f>
        <v>194574290</v>
      </c>
      <c r="I142" s="15" t="s">
        <v>29</v>
      </c>
      <c r="J142" s="15" t="s">
        <v>29</v>
      </c>
      <c r="K142" s="22">
        <f>SUM(K144:K155)</f>
        <v>4118299</v>
      </c>
      <c r="L142" s="22">
        <f>SUM(L144:L155)</f>
        <v>111207731</v>
      </c>
      <c r="M142" s="22">
        <f t="shared" ref="M142:Y142" si="19">SUM(M144:M155)</f>
        <v>177876160</v>
      </c>
      <c r="N142" s="22">
        <f t="shared" si="19"/>
        <v>7169810</v>
      </c>
      <c r="O142" s="22">
        <f t="shared" si="19"/>
        <v>11282317</v>
      </c>
      <c r="P142" s="22">
        <f t="shared" si="19"/>
        <v>17222183</v>
      </c>
      <c r="Q142" s="22">
        <f t="shared" si="19"/>
        <v>42082377</v>
      </c>
      <c r="R142" s="22">
        <f t="shared" si="19"/>
        <v>32924145</v>
      </c>
      <c r="S142" s="15" t="s">
        <v>29</v>
      </c>
      <c r="T142" s="22">
        <f t="shared" si="19"/>
        <v>15189075</v>
      </c>
      <c r="U142" s="22" t="s">
        <v>29</v>
      </c>
      <c r="V142" s="22" t="s">
        <v>29</v>
      </c>
      <c r="W142" s="22" t="s">
        <v>29</v>
      </c>
      <c r="X142" s="22">
        <f t="shared" si="19"/>
        <v>5929</v>
      </c>
      <c r="Y142" s="22">
        <f t="shared" si="19"/>
        <v>1875065</v>
      </c>
      <c r="Z142" s="22">
        <f>SUM(Z144:Z155)</f>
        <v>3825670</v>
      </c>
      <c r="AA142" s="22">
        <f>SUM(AA144:AA155)</f>
        <v>54808642</v>
      </c>
      <c r="AB142" s="22">
        <f>SUM(AB144:AB155)</f>
        <v>20813503</v>
      </c>
      <c r="AC142" s="22">
        <f>SUM(AC144:AC155)</f>
        <v>2136237</v>
      </c>
      <c r="AD142" s="22">
        <f>SUM(AD144:AD155)</f>
        <v>101812798</v>
      </c>
      <c r="AE142" s="27" t="s">
        <v>29</v>
      </c>
      <c r="AF142" s="27" t="s">
        <v>29</v>
      </c>
      <c r="AG142" s="27" t="s">
        <v>29</v>
      </c>
      <c r="AH142" s="27" t="s">
        <v>29</v>
      </c>
      <c r="AI142" s="27" t="s">
        <v>29</v>
      </c>
      <c r="AJ142" s="27" t="s">
        <v>29</v>
      </c>
      <c r="AK142" s="22">
        <f>SUM(AK144:AK155)</f>
        <v>1622090.2511635069</v>
      </c>
      <c r="AL142" s="22">
        <f>SUM(AL144:AL155)</f>
        <v>861237.55822189292</v>
      </c>
    </row>
    <row r="143" spans="1:38" x14ac:dyDescent="0.2">
      <c r="A143" s="5"/>
      <c r="B143" s="23"/>
      <c r="C143" s="22"/>
      <c r="D143" s="25"/>
      <c r="E143" s="25"/>
      <c r="F143" s="25"/>
      <c r="G143" s="25"/>
      <c r="H143" s="25"/>
      <c r="I143" s="24"/>
      <c r="J143" s="24"/>
      <c r="K143" s="25"/>
      <c r="L143" s="25"/>
      <c r="M143" s="25"/>
      <c r="N143" s="25"/>
      <c r="O143" s="25"/>
      <c r="P143" s="25"/>
      <c r="Q143" s="24"/>
      <c r="R143" s="25"/>
      <c r="S143" s="24"/>
      <c r="T143" s="25"/>
      <c r="U143" s="25"/>
      <c r="V143" s="25"/>
      <c r="W143" s="25"/>
      <c r="X143" s="25"/>
      <c r="Y143" s="25"/>
      <c r="Z143" s="25"/>
      <c r="AA143" s="25"/>
      <c r="AB143" s="26"/>
      <c r="AC143" s="26"/>
      <c r="AD143" s="26"/>
      <c r="AE143" s="26"/>
      <c r="AF143" s="26"/>
      <c r="AG143" s="26"/>
      <c r="AH143" s="26"/>
      <c r="AI143" s="26"/>
      <c r="AJ143" s="26"/>
      <c r="AK143" s="26"/>
      <c r="AL143" s="25"/>
    </row>
    <row r="144" spans="1:38" x14ac:dyDescent="0.2">
      <c r="A144" s="5"/>
      <c r="B144" s="23" t="s">
        <v>30</v>
      </c>
      <c r="C144" s="22">
        <f t="shared" ref="C144:C155" si="20">SUM(D144:AL144)</f>
        <v>101737099.59185196</v>
      </c>
      <c r="D144" s="25">
        <v>29508483</v>
      </c>
      <c r="E144" s="25" t="s">
        <v>29</v>
      </c>
      <c r="F144" s="25">
        <v>7367808</v>
      </c>
      <c r="G144" s="25">
        <v>14777</v>
      </c>
      <c r="H144" s="25">
        <v>15928060</v>
      </c>
      <c r="I144" s="24" t="s">
        <v>29</v>
      </c>
      <c r="J144" s="24" t="s">
        <v>29</v>
      </c>
      <c r="K144" s="25">
        <v>302817</v>
      </c>
      <c r="L144" s="25">
        <v>10958140</v>
      </c>
      <c r="M144" s="25">
        <v>14287829</v>
      </c>
      <c r="N144" s="25">
        <v>636076</v>
      </c>
      <c r="O144" s="25">
        <v>912017</v>
      </c>
      <c r="P144" s="25">
        <v>1320251</v>
      </c>
      <c r="Q144" s="25">
        <v>3359938</v>
      </c>
      <c r="R144" s="25">
        <v>2557282</v>
      </c>
      <c r="S144" s="24" t="s">
        <v>29</v>
      </c>
      <c r="T144" s="25">
        <v>1106712</v>
      </c>
      <c r="U144" s="25" t="s">
        <v>29</v>
      </c>
      <c r="V144" s="25" t="s">
        <v>29</v>
      </c>
      <c r="W144" s="25" t="s">
        <v>29</v>
      </c>
      <c r="X144" s="25" t="s">
        <v>29</v>
      </c>
      <c r="Y144" s="25" t="s">
        <v>29</v>
      </c>
      <c r="Z144" s="25">
        <v>268542</v>
      </c>
      <c r="AA144" s="25">
        <v>5487955</v>
      </c>
      <c r="AB144" s="25">
        <v>1744469</v>
      </c>
      <c r="AC144" s="25">
        <v>122299</v>
      </c>
      <c r="AD144" s="25">
        <v>5761388</v>
      </c>
      <c r="AE144" s="26" t="s">
        <v>29</v>
      </c>
      <c r="AF144" s="26" t="s">
        <v>29</v>
      </c>
      <c r="AG144" s="26" t="s">
        <v>29</v>
      </c>
      <c r="AH144" s="26" t="s">
        <v>29</v>
      </c>
      <c r="AI144" s="26" t="s">
        <v>29</v>
      </c>
      <c r="AJ144" s="26" t="s">
        <v>29</v>
      </c>
      <c r="AK144" s="25">
        <v>92254.314591953254</v>
      </c>
      <c r="AL144" s="25">
        <v>2.2772600000000001</v>
      </c>
    </row>
    <row r="145" spans="1:38" x14ac:dyDescent="0.2">
      <c r="A145" s="5"/>
      <c r="B145" s="23" t="s">
        <v>31</v>
      </c>
      <c r="C145" s="22">
        <f t="shared" si="20"/>
        <v>105232659.53155972</v>
      </c>
      <c r="D145" s="25">
        <v>29480664</v>
      </c>
      <c r="E145" s="25" t="s">
        <v>29</v>
      </c>
      <c r="F145" s="25">
        <v>7830278</v>
      </c>
      <c r="G145" s="25">
        <v>18735</v>
      </c>
      <c r="H145" s="25">
        <v>16188027</v>
      </c>
      <c r="I145" s="24" t="s">
        <v>29</v>
      </c>
      <c r="J145" s="24" t="s">
        <v>29</v>
      </c>
      <c r="K145" s="25">
        <v>355092</v>
      </c>
      <c r="L145" s="25">
        <v>11928777</v>
      </c>
      <c r="M145" s="25">
        <v>15249812</v>
      </c>
      <c r="N145" s="25">
        <v>819901</v>
      </c>
      <c r="O145" s="25">
        <v>493955</v>
      </c>
      <c r="P145" s="25">
        <v>1646233</v>
      </c>
      <c r="Q145" s="25">
        <v>4328219</v>
      </c>
      <c r="R145" s="25">
        <v>2627165</v>
      </c>
      <c r="S145" s="24" t="s">
        <v>29</v>
      </c>
      <c r="T145" s="25">
        <v>1207660</v>
      </c>
      <c r="U145" s="25" t="s">
        <v>29</v>
      </c>
      <c r="V145" s="25" t="s">
        <v>29</v>
      </c>
      <c r="W145" s="25" t="s">
        <v>29</v>
      </c>
      <c r="X145" s="25">
        <v>5929</v>
      </c>
      <c r="Y145" s="25" t="s">
        <v>29</v>
      </c>
      <c r="Z145" s="25">
        <v>463930</v>
      </c>
      <c r="AA145" s="25">
        <v>4868684</v>
      </c>
      <c r="AB145" s="25">
        <v>1618685</v>
      </c>
      <c r="AC145" s="25">
        <v>163855</v>
      </c>
      <c r="AD145" s="25">
        <v>5761388</v>
      </c>
      <c r="AE145" s="26" t="s">
        <v>29</v>
      </c>
      <c r="AF145" s="26" t="s">
        <v>29</v>
      </c>
      <c r="AG145" s="26" t="s">
        <v>29</v>
      </c>
      <c r="AH145" s="26" t="s">
        <v>29</v>
      </c>
      <c r="AI145" s="26" t="s">
        <v>29</v>
      </c>
      <c r="AJ145" s="26" t="s">
        <v>29</v>
      </c>
      <c r="AK145" s="25">
        <v>108023.43919766188</v>
      </c>
      <c r="AL145" s="25">
        <v>67647.092362058538</v>
      </c>
    </row>
    <row r="146" spans="1:38" x14ac:dyDescent="0.2">
      <c r="A146" s="5"/>
      <c r="B146" s="23" t="s">
        <v>32</v>
      </c>
      <c r="C146" s="22">
        <f t="shared" si="20"/>
        <v>115497860.3196145</v>
      </c>
      <c r="D146" s="25">
        <v>32343198</v>
      </c>
      <c r="E146" s="25" t="s">
        <v>29</v>
      </c>
      <c r="F146" s="25">
        <v>8276951</v>
      </c>
      <c r="G146" s="25">
        <v>13815</v>
      </c>
      <c r="H146" s="25">
        <v>17437855</v>
      </c>
      <c r="I146" s="24" t="s">
        <v>29</v>
      </c>
      <c r="J146" s="24" t="s">
        <v>29</v>
      </c>
      <c r="K146" s="25">
        <v>351688</v>
      </c>
      <c r="L146" s="25">
        <v>13491047</v>
      </c>
      <c r="M146" s="25">
        <v>17201645</v>
      </c>
      <c r="N146" s="25">
        <v>930976</v>
      </c>
      <c r="O146" s="25">
        <v>944581</v>
      </c>
      <c r="P146" s="25">
        <v>1907110</v>
      </c>
      <c r="Q146" s="25">
        <v>3603159</v>
      </c>
      <c r="R146" s="25">
        <v>2781278</v>
      </c>
      <c r="S146" s="24" t="s">
        <v>29</v>
      </c>
      <c r="T146" s="25">
        <v>1394809</v>
      </c>
      <c r="U146" s="25" t="s">
        <v>29</v>
      </c>
      <c r="V146" s="25" t="s">
        <v>29</v>
      </c>
      <c r="W146" s="25" t="s">
        <v>29</v>
      </c>
      <c r="X146" s="25" t="s">
        <v>29</v>
      </c>
      <c r="Y146" s="25">
        <v>208427</v>
      </c>
      <c r="Z146" s="25">
        <v>321727</v>
      </c>
      <c r="AA146" s="25">
        <v>7022811</v>
      </c>
      <c r="AB146" s="25">
        <v>1738046</v>
      </c>
      <c r="AC146" s="25">
        <v>158588</v>
      </c>
      <c r="AD146" s="25">
        <v>5176157</v>
      </c>
      <c r="AE146" s="26" t="s">
        <v>29</v>
      </c>
      <c r="AF146" s="26" t="s">
        <v>29</v>
      </c>
      <c r="AG146" s="26" t="s">
        <v>29</v>
      </c>
      <c r="AH146" s="26" t="s">
        <v>29</v>
      </c>
      <c r="AI146" s="26" t="s">
        <v>29</v>
      </c>
      <c r="AJ146" s="26" t="s">
        <v>29</v>
      </c>
      <c r="AK146" s="25">
        <v>131605.8755203996</v>
      </c>
      <c r="AL146" s="25">
        <v>62386.444094112456</v>
      </c>
    </row>
    <row r="147" spans="1:38" x14ac:dyDescent="0.2">
      <c r="A147" s="5"/>
      <c r="B147" s="23" t="s">
        <v>33</v>
      </c>
      <c r="C147" s="22">
        <f t="shared" si="20"/>
        <v>104638269.30468872</v>
      </c>
      <c r="D147" s="25">
        <v>29277524</v>
      </c>
      <c r="E147" s="25" t="s">
        <v>29</v>
      </c>
      <c r="F147" s="25">
        <v>7469803</v>
      </c>
      <c r="G147" s="25">
        <v>19718</v>
      </c>
      <c r="H147" s="25">
        <v>15396805</v>
      </c>
      <c r="I147" s="24" t="s">
        <v>29</v>
      </c>
      <c r="J147" s="24" t="s">
        <v>29</v>
      </c>
      <c r="K147" s="25">
        <v>367995</v>
      </c>
      <c r="L147" s="25">
        <v>11567267</v>
      </c>
      <c r="M147" s="25">
        <v>14442576</v>
      </c>
      <c r="N147" s="25">
        <v>767999</v>
      </c>
      <c r="O147" s="25">
        <v>745053</v>
      </c>
      <c r="P147" s="25">
        <v>1527729</v>
      </c>
      <c r="Q147" s="25">
        <v>3752072</v>
      </c>
      <c r="R147" s="25">
        <v>2481288</v>
      </c>
      <c r="S147" s="24" t="s">
        <v>29</v>
      </c>
      <c r="T147" s="25">
        <v>1226793</v>
      </c>
      <c r="U147" s="25" t="s">
        <v>29</v>
      </c>
      <c r="V147" s="25" t="s">
        <v>29</v>
      </c>
      <c r="W147" s="25" t="s">
        <v>29</v>
      </c>
      <c r="X147" s="25" t="s">
        <v>29</v>
      </c>
      <c r="Y147" s="25">
        <v>208682</v>
      </c>
      <c r="Z147" s="25">
        <v>255150</v>
      </c>
      <c r="AA147" s="25">
        <v>7154242</v>
      </c>
      <c r="AB147" s="25">
        <v>1782456</v>
      </c>
      <c r="AC147" s="25">
        <v>169074</v>
      </c>
      <c r="AD147" s="25">
        <v>5871499</v>
      </c>
      <c r="AE147" s="26" t="s">
        <v>29</v>
      </c>
      <c r="AF147" s="26" t="s">
        <v>29</v>
      </c>
      <c r="AG147" s="26" t="s">
        <v>29</v>
      </c>
      <c r="AH147" s="26" t="s">
        <v>29</v>
      </c>
      <c r="AI147" s="26" t="s">
        <v>29</v>
      </c>
      <c r="AJ147" s="26" t="s">
        <v>29</v>
      </c>
      <c r="AK147" s="25">
        <v>135299.88317120881</v>
      </c>
      <c r="AL147" s="25">
        <v>19244.421517499501</v>
      </c>
    </row>
    <row r="148" spans="1:38" x14ac:dyDescent="0.2">
      <c r="A148" s="5"/>
      <c r="B148" s="23" t="s">
        <v>34</v>
      </c>
      <c r="C148" s="22">
        <f t="shared" si="20"/>
        <v>107971479.02547458</v>
      </c>
      <c r="D148" s="25">
        <v>31107237</v>
      </c>
      <c r="E148" s="25" t="s">
        <v>29</v>
      </c>
      <c r="F148" s="25">
        <v>8730880</v>
      </c>
      <c r="G148" s="25">
        <v>19694</v>
      </c>
      <c r="H148" s="25">
        <v>16990611</v>
      </c>
      <c r="I148" s="24" t="s">
        <v>29</v>
      </c>
      <c r="J148" s="24" t="s">
        <v>29</v>
      </c>
      <c r="K148" s="25">
        <v>485415</v>
      </c>
      <c r="L148" s="25">
        <v>7950199</v>
      </c>
      <c r="M148" s="25">
        <v>15643411</v>
      </c>
      <c r="N148" s="25">
        <v>520553</v>
      </c>
      <c r="O148" s="25">
        <v>402668</v>
      </c>
      <c r="P148" s="25">
        <v>1191271</v>
      </c>
      <c r="Q148" s="25">
        <v>4418878</v>
      </c>
      <c r="R148" s="25">
        <v>2786898</v>
      </c>
      <c r="S148" s="24" t="s">
        <v>29</v>
      </c>
      <c r="T148" s="25">
        <v>1660568</v>
      </c>
      <c r="U148" s="25" t="s">
        <v>29</v>
      </c>
      <c r="V148" s="25" t="s">
        <v>29</v>
      </c>
      <c r="W148" s="25" t="s">
        <v>29</v>
      </c>
      <c r="X148" s="25" t="s">
        <v>29</v>
      </c>
      <c r="Y148" s="25" t="s">
        <v>29</v>
      </c>
      <c r="Z148" s="25">
        <v>305441</v>
      </c>
      <c r="AA148" s="25">
        <v>3060669</v>
      </c>
      <c r="AB148" s="25">
        <v>1949575</v>
      </c>
      <c r="AC148" s="25">
        <v>306250</v>
      </c>
      <c r="AD148" s="25">
        <v>10148633</v>
      </c>
      <c r="AE148" s="26" t="s">
        <v>29</v>
      </c>
      <c r="AF148" s="26" t="s">
        <v>29</v>
      </c>
      <c r="AG148" s="26" t="s">
        <v>29</v>
      </c>
      <c r="AH148" s="26" t="s">
        <v>29</v>
      </c>
      <c r="AI148" s="26" t="s">
        <v>29</v>
      </c>
      <c r="AJ148" s="26" t="s">
        <v>29</v>
      </c>
      <c r="AK148" s="25">
        <v>144521.61400904995</v>
      </c>
      <c r="AL148" s="25">
        <v>148106.41146552775</v>
      </c>
    </row>
    <row r="149" spans="1:38" x14ac:dyDescent="0.2">
      <c r="A149" s="5"/>
      <c r="B149" s="23" t="s">
        <v>35</v>
      </c>
      <c r="C149" s="22">
        <f t="shared" si="20"/>
        <v>101770123.25972147</v>
      </c>
      <c r="D149" s="25">
        <v>28992987</v>
      </c>
      <c r="E149" s="25" t="s">
        <v>29</v>
      </c>
      <c r="F149" s="25">
        <v>8517179</v>
      </c>
      <c r="G149" s="25">
        <v>9827</v>
      </c>
      <c r="H149" s="25">
        <v>15660363</v>
      </c>
      <c r="I149" s="24" t="s">
        <v>29</v>
      </c>
      <c r="J149" s="24" t="s">
        <v>29</v>
      </c>
      <c r="K149" s="25">
        <v>347850</v>
      </c>
      <c r="L149" s="25">
        <v>7945492</v>
      </c>
      <c r="M149" s="25">
        <v>15632137</v>
      </c>
      <c r="N149" s="25">
        <v>834705</v>
      </c>
      <c r="O149" s="25">
        <v>510610</v>
      </c>
      <c r="P149" s="25">
        <v>969806</v>
      </c>
      <c r="Q149" s="25">
        <v>2640178</v>
      </c>
      <c r="R149" s="25">
        <v>2678119</v>
      </c>
      <c r="S149" s="24" t="s">
        <v>29</v>
      </c>
      <c r="T149" s="25">
        <v>1592186</v>
      </c>
      <c r="U149" s="25" t="s">
        <v>29</v>
      </c>
      <c r="V149" s="25" t="s">
        <v>29</v>
      </c>
      <c r="W149" s="25" t="s">
        <v>29</v>
      </c>
      <c r="X149" s="25" t="s">
        <v>29</v>
      </c>
      <c r="Y149" s="25" t="s">
        <v>29</v>
      </c>
      <c r="Z149" s="25">
        <v>375178</v>
      </c>
      <c r="AA149" s="25">
        <v>2748273</v>
      </c>
      <c r="AB149" s="25">
        <v>1723541</v>
      </c>
      <c r="AC149" s="25">
        <v>150523</v>
      </c>
      <c r="AD149" s="25">
        <v>10110702</v>
      </c>
      <c r="AE149" s="26" t="s">
        <v>29</v>
      </c>
      <c r="AF149" s="26" t="s">
        <v>29</v>
      </c>
      <c r="AG149" s="26" t="s">
        <v>29</v>
      </c>
      <c r="AH149" s="26" t="s">
        <v>29</v>
      </c>
      <c r="AI149" s="26" t="s">
        <v>29</v>
      </c>
      <c r="AJ149" s="26" t="s">
        <v>29</v>
      </c>
      <c r="AK149" s="25">
        <v>140533.51031003962</v>
      </c>
      <c r="AL149" s="25">
        <v>189933.74941143283</v>
      </c>
    </row>
    <row r="150" spans="1:38" x14ac:dyDescent="0.2">
      <c r="A150" s="5"/>
      <c r="B150" s="23" t="s">
        <v>36</v>
      </c>
      <c r="C150" s="22">
        <f t="shared" si="20"/>
        <v>113124877.4491087</v>
      </c>
      <c r="D150" s="25">
        <v>31822388</v>
      </c>
      <c r="E150" s="25" t="s">
        <v>29</v>
      </c>
      <c r="F150" s="25">
        <v>8700002</v>
      </c>
      <c r="G150" s="25">
        <v>11783</v>
      </c>
      <c r="H150" s="25">
        <v>17100402</v>
      </c>
      <c r="I150" s="24" t="s">
        <v>29</v>
      </c>
      <c r="J150" s="24" t="s">
        <v>29</v>
      </c>
      <c r="K150" s="25">
        <v>424579</v>
      </c>
      <c r="L150" s="25">
        <v>9429153</v>
      </c>
      <c r="M150" s="25">
        <v>16098245</v>
      </c>
      <c r="N150" s="25">
        <v>941098</v>
      </c>
      <c r="O150" s="25">
        <v>2079742</v>
      </c>
      <c r="P150" s="25">
        <v>1595613</v>
      </c>
      <c r="Q150" s="25">
        <v>3615672</v>
      </c>
      <c r="R150" s="25">
        <v>2866123</v>
      </c>
      <c r="S150" s="24" t="s">
        <v>29</v>
      </c>
      <c r="T150" s="25">
        <v>1172529</v>
      </c>
      <c r="U150" s="25" t="s">
        <v>29</v>
      </c>
      <c r="V150" s="25" t="s">
        <v>29</v>
      </c>
      <c r="W150" s="25" t="s">
        <v>29</v>
      </c>
      <c r="X150" s="25" t="s">
        <v>29</v>
      </c>
      <c r="Y150" s="25" t="s">
        <v>29</v>
      </c>
      <c r="Z150" s="25">
        <v>192168</v>
      </c>
      <c r="AA150" s="25">
        <v>3256125</v>
      </c>
      <c r="AB150" s="25">
        <v>1715593</v>
      </c>
      <c r="AC150" s="25">
        <v>182412</v>
      </c>
      <c r="AD150" s="25">
        <v>11721595</v>
      </c>
      <c r="AE150" s="26" t="s">
        <v>29</v>
      </c>
      <c r="AF150" s="26" t="s">
        <v>29</v>
      </c>
      <c r="AG150" s="26" t="s">
        <v>29</v>
      </c>
      <c r="AH150" s="26" t="s">
        <v>29</v>
      </c>
      <c r="AI150" s="26" t="s">
        <v>29</v>
      </c>
      <c r="AJ150" s="26" t="s">
        <v>29</v>
      </c>
      <c r="AK150" s="25">
        <v>128595.91310869927</v>
      </c>
      <c r="AL150" s="25">
        <v>71059.535999999993</v>
      </c>
    </row>
    <row r="151" spans="1:38" x14ac:dyDescent="0.2">
      <c r="A151" s="5"/>
      <c r="B151" s="23" t="s">
        <v>37</v>
      </c>
      <c r="C151" s="22">
        <f t="shared" si="20"/>
        <v>106009603.0155209</v>
      </c>
      <c r="D151" s="25">
        <v>30880360</v>
      </c>
      <c r="E151" s="25" t="s">
        <v>29</v>
      </c>
      <c r="F151" s="25">
        <v>8178896</v>
      </c>
      <c r="G151" s="25">
        <v>15746</v>
      </c>
      <c r="H151" s="25">
        <v>16660815</v>
      </c>
      <c r="I151" s="24" t="s">
        <v>29</v>
      </c>
      <c r="J151" s="24" t="s">
        <v>29</v>
      </c>
      <c r="K151" s="25">
        <v>396335</v>
      </c>
      <c r="L151" s="25">
        <v>8246439</v>
      </c>
      <c r="M151" s="25">
        <v>15876468</v>
      </c>
      <c r="N151" s="25">
        <v>376759</v>
      </c>
      <c r="O151" s="25">
        <v>571588</v>
      </c>
      <c r="P151" s="25">
        <v>1554580</v>
      </c>
      <c r="Q151" s="25">
        <v>2732064</v>
      </c>
      <c r="R151" s="25">
        <v>2842848</v>
      </c>
      <c r="S151" s="24" t="s">
        <v>29</v>
      </c>
      <c r="T151" s="25">
        <v>1152448</v>
      </c>
      <c r="U151" s="25" t="s">
        <v>29</v>
      </c>
      <c r="V151" s="25" t="s">
        <v>29</v>
      </c>
      <c r="W151" s="25" t="s">
        <v>29</v>
      </c>
      <c r="X151" s="25" t="s">
        <v>29</v>
      </c>
      <c r="Y151" s="25" t="s">
        <v>29</v>
      </c>
      <c r="Z151" s="25">
        <v>351387</v>
      </c>
      <c r="AA151" s="25">
        <v>2850491</v>
      </c>
      <c r="AB151" s="25">
        <v>1832650</v>
      </c>
      <c r="AC151" s="25">
        <v>127399</v>
      </c>
      <c r="AD151" s="25">
        <v>11177876</v>
      </c>
      <c r="AE151" s="26" t="s">
        <v>29</v>
      </c>
      <c r="AF151" s="26" t="s">
        <v>29</v>
      </c>
      <c r="AG151" s="26" t="s">
        <v>29</v>
      </c>
      <c r="AH151" s="26" t="s">
        <v>29</v>
      </c>
      <c r="AI151" s="26" t="s">
        <v>29</v>
      </c>
      <c r="AJ151" s="26" t="s">
        <v>29</v>
      </c>
      <c r="AK151" s="25">
        <v>146512.59342477788</v>
      </c>
      <c r="AL151" s="25">
        <v>37941.422096114446</v>
      </c>
    </row>
    <row r="152" spans="1:38" x14ac:dyDescent="0.2">
      <c r="A152" s="5"/>
      <c r="B152" s="23" t="s">
        <v>38</v>
      </c>
      <c r="C152" s="22">
        <f t="shared" si="20"/>
        <v>97365383.468163848</v>
      </c>
      <c r="D152" s="25">
        <v>29358339</v>
      </c>
      <c r="E152" s="25" t="s">
        <v>29</v>
      </c>
      <c r="F152" s="25">
        <v>7906853</v>
      </c>
      <c r="G152" s="25">
        <v>13758</v>
      </c>
      <c r="H152" s="25">
        <v>15193957</v>
      </c>
      <c r="I152" s="24" t="s">
        <v>29</v>
      </c>
      <c r="J152" s="24" t="s">
        <v>29</v>
      </c>
      <c r="K152" s="25">
        <v>282131</v>
      </c>
      <c r="L152" s="25">
        <v>6889857</v>
      </c>
      <c r="M152" s="25">
        <v>12478476</v>
      </c>
      <c r="N152" s="25">
        <v>388460</v>
      </c>
      <c r="O152" s="25">
        <v>1415129</v>
      </c>
      <c r="P152" s="25">
        <v>1215950</v>
      </c>
      <c r="Q152" s="25">
        <v>2958146</v>
      </c>
      <c r="R152" s="25">
        <v>2655927</v>
      </c>
      <c r="S152" s="24" t="s">
        <v>29</v>
      </c>
      <c r="T152" s="25">
        <v>840587</v>
      </c>
      <c r="U152" s="25" t="s">
        <v>29</v>
      </c>
      <c r="V152" s="25" t="s">
        <v>29</v>
      </c>
      <c r="W152" s="25" t="s">
        <v>29</v>
      </c>
      <c r="X152" s="25" t="s">
        <v>29</v>
      </c>
      <c r="Y152" s="25">
        <v>415568</v>
      </c>
      <c r="Z152" s="25">
        <v>265492</v>
      </c>
      <c r="AA152" s="25">
        <v>3668424</v>
      </c>
      <c r="AB152" s="25">
        <v>1663701</v>
      </c>
      <c r="AC152" s="25">
        <v>83805</v>
      </c>
      <c r="AD152" s="25">
        <v>9443507</v>
      </c>
      <c r="AE152" s="26" t="s">
        <v>29</v>
      </c>
      <c r="AF152" s="26" t="s">
        <v>29</v>
      </c>
      <c r="AG152" s="26" t="s">
        <v>29</v>
      </c>
      <c r="AH152" s="26" t="s">
        <v>29</v>
      </c>
      <c r="AI152" s="26" t="s">
        <v>29</v>
      </c>
      <c r="AJ152" s="26" t="s">
        <v>29</v>
      </c>
      <c r="AK152" s="25">
        <v>147189.25921357391</v>
      </c>
      <c r="AL152" s="25">
        <v>80127.208950276501</v>
      </c>
    </row>
    <row r="153" spans="1:38" x14ac:dyDescent="0.2">
      <c r="A153" s="5"/>
      <c r="B153" s="23" t="s">
        <v>39</v>
      </c>
      <c r="C153" s="22">
        <f t="shared" si="20"/>
        <v>103109846.7013517</v>
      </c>
      <c r="D153" s="25">
        <v>30423238</v>
      </c>
      <c r="E153" s="25" t="s">
        <v>29</v>
      </c>
      <c r="F153" s="25">
        <v>7622871</v>
      </c>
      <c r="G153" s="25">
        <v>5897</v>
      </c>
      <c r="H153" s="25">
        <v>15491911</v>
      </c>
      <c r="I153" s="24" t="s">
        <v>29</v>
      </c>
      <c r="J153" s="24" t="s">
        <v>29</v>
      </c>
      <c r="K153" s="25">
        <v>212254</v>
      </c>
      <c r="L153" s="25">
        <v>6327231</v>
      </c>
      <c r="M153" s="25">
        <v>12928469</v>
      </c>
      <c r="N153" s="25">
        <v>349582</v>
      </c>
      <c r="O153" s="25">
        <v>1934695</v>
      </c>
      <c r="P153" s="25">
        <v>1299495</v>
      </c>
      <c r="Q153" s="25">
        <v>3595745</v>
      </c>
      <c r="R153" s="25">
        <v>3970293</v>
      </c>
      <c r="S153" s="24" t="s">
        <v>29</v>
      </c>
      <c r="T153" s="25">
        <v>118442</v>
      </c>
      <c r="U153" s="25" t="s">
        <v>29</v>
      </c>
      <c r="V153" s="25" t="s">
        <v>29</v>
      </c>
      <c r="W153" s="25" t="s">
        <v>29</v>
      </c>
      <c r="X153" s="25" t="s">
        <v>29</v>
      </c>
      <c r="Y153" s="25">
        <v>625067</v>
      </c>
      <c r="Z153" s="25">
        <v>337096</v>
      </c>
      <c r="AA153" s="25">
        <v>7048382</v>
      </c>
      <c r="AB153" s="25">
        <v>1785576</v>
      </c>
      <c r="AC153" s="25">
        <v>248703</v>
      </c>
      <c r="AD153" s="25">
        <v>8535604</v>
      </c>
      <c r="AE153" s="26" t="s">
        <v>29</v>
      </c>
      <c r="AF153" s="26" t="s">
        <v>29</v>
      </c>
      <c r="AG153" s="26" t="s">
        <v>29</v>
      </c>
      <c r="AH153" s="26" t="s">
        <v>29</v>
      </c>
      <c r="AI153" s="26" t="s">
        <v>29</v>
      </c>
      <c r="AJ153" s="26" t="s">
        <v>29</v>
      </c>
      <c r="AK153" s="25">
        <v>148859.36138431472</v>
      </c>
      <c r="AL153" s="25">
        <v>100436.33996738988</v>
      </c>
    </row>
    <row r="154" spans="1:38" x14ac:dyDescent="0.2">
      <c r="A154" s="5"/>
      <c r="B154" s="23" t="s">
        <v>40</v>
      </c>
      <c r="C154" s="22">
        <f t="shared" si="20"/>
        <v>100613922.77511781</v>
      </c>
      <c r="D154" s="25">
        <v>30938904</v>
      </c>
      <c r="E154" s="25" t="s">
        <v>29</v>
      </c>
      <c r="F154" s="25">
        <v>7724114</v>
      </c>
      <c r="G154" s="25">
        <v>11800</v>
      </c>
      <c r="H154" s="25">
        <v>15166961</v>
      </c>
      <c r="I154" s="24" t="s">
        <v>29</v>
      </c>
      <c r="J154" s="24" t="s">
        <v>29</v>
      </c>
      <c r="K154" s="25">
        <v>281066</v>
      </c>
      <c r="L154" s="25">
        <v>6889153</v>
      </c>
      <c r="M154" s="25">
        <v>14155392</v>
      </c>
      <c r="N154" s="25">
        <v>331961</v>
      </c>
      <c r="O154" s="25">
        <v>585578</v>
      </c>
      <c r="P154" s="25">
        <v>1428568</v>
      </c>
      <c r="Q154" s="25">
        <v>3231274</v>
      </c>
      <c r="R154" s="25">
        <v>1706167</v>
      </c>
      <c r="S154" s="24" t="s">
        <v>29</v>
      </c>
      <c r="T154" s="25">
        <v>2191087</v>
      </c>
      <c r="U154" s="25" t="s">
        <v>29</v>
      </c>
      <c r="V154" s="25" t="s">
        <v>29</v>
      </c>
      <c r="W154" s="25" t="s">
        <v>29</v>
      </c>
      <c r="X154" s="25" t="s">
        <v>29</v>
      </c>
      <c r="Y154" s="25" t="s">
        <v>29</v>
      </c>
      <c r="Z154" s="25">
        <v>319799</v>
      </c>
      <c r="AA154" s="25">
        <v>3471853</v>
      </c>
      <c r="AB154" s="25">
        <v>1682552</v>
      </c>
      <c r="AC154" s="25">
        <v>216700</v>
      </c>
      <c r="AD154" s="25">
        <v>10098512</v>
      </c>
      <c r="AE154" s="26" t="s">
        <v>29</v>
      </c>
      <c r="AF154" s="26" t="s">
        <v>29</v>
      </c>
      <c r="AG154" s="26" t="s">
        <v>29</v>
      </c>
      <c r="AH154" s="26" t="s">
        <v>29</v>
      </c>
      <c r="AI154" s="26" t="s">
        <v>29</v>
      </c>
      <c r="AJ154" s="26" t="s">
        <v>29</v>
      </c>
      <c r="AK154" s="25">
        <v>144551.25767842209</v>
      </c>
      <c r="AL154" s="25">
        <v>37930.517439389529</v>
      </c>
    </row>
    <row r="155" spans="1:38" x14ac:dyDescent="0.2">
      <c r="A155" s="5"/>
      <c r="B155" s="23" t="s">
        <v>41</v>
      </c>
      <c r="C155" s="22">
        <f t="shared" si="20"/>
        <v>111173340.36721149</v>
      </c>
      <c r="D155" s="25">
        <v>35363965</v>
      </c>
      <c r="E155" s="25" t="s">
        <v>29</v>
      </c>
      <c r="F155" s="25">
        <v>8842667</v>
      </c>
      <c r="G155" s="25">
        <v>15767</v>
      </c>
      <c r="H155" s="25">
        <v>17358523</v>
      </c>
      <c r="I155" s="24" t="s">
        <v>29</v>
      </c>
      <c r="J155" s="24" t="s">
        <v>29</v>
      </c>
      <c r="K155" s="25">
        <v>311077</v>
      </c>
      <c r="L155" s="25">
        <v>9584976</v>
      </c>
      <c r="M155" s="25">
        <v>13881700</v>
      </c>
      <c r="N155" s="25">
        <v>271740</v>
      </c>
      <c r="O155" s="25">
        <v>686701</v>
      </c>
      <c r="P155" s="25">
        <v>1565577</v>
      </c>
      <c r="Q155" s="25">
        <v>3847032</v>
      </c>
      <c r="R155" s="25">
        <v>2970757</v>
      </c>
      <c r="S155" s="24" t="s">
        <v>29</v>
      </c>
      <c r="T155" s="25">
        <v>1525254</v>
      </c>
      <c r="U155" s="25" t="s">
        <v>29</v>
      </c>
      <c r="V155" s="25" t="s">
        <v>29</v>
      </c>
      <c r="W155" s="25" t="s">
        <v>29</v>
      </c>
      <c r="X155" s="25" t="s">
        <v>29</v>
      </c>
      <c r="Y155" s="25">
        <v>417321</v>
      </c>
      <c r="Z155" s="25">
        <v>369760</v>
      </c>
      <c r="AA155" s="25">
        <v>4170733</v>
      </c>
      <c r="AB155" s="25">
        <v>1576659</v>
      </c>
      <c r="AC155" s="25">
        <v>206629</v>
      </c>
      <c r="AD155" s="25">
        <v>8005937</v>
      </c>
      <c r="AE155" s="26" t="s">
        <v>29</v>
      </c>
      <c r="AF155" s="26" t="s">
        <v>29</v>
      </c>
      <c r="AG155" s="26" t="s">
        <v>29</v>
      </c>
      <c r="AH155" s="26" t="s">
        <v>29</v>
      </c>
      <c r="AI155" s="26" t="s">
        <v>29</v>
      </c>
      <c r="AJ155" s="26" t="s">
        <v>29</v>
      </c>
      <c r="AK155" s="25">
        <v>154143.22955340598</v>
      </c>
      <c r="AL155" s="25">
        <v>46422.137658091597</v>
      </c>
    </row>
    <row r="156" spans="1:38" x14ac:dyDescent="0.2">
      <c r="A156" s="5"/>
      <c r="B156" s="23"/>
      <c r="C156" s="22"/>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6"/>
      <c r="AF156" s="26"/>
      <c r="AG156" s="26"/>
      <c r="AH156" s="26"/>
      <c r="AI156" s="26"/>
      <c r="AJ156" s="26"/>
      <c r="AK156" s="26"/>
      <c r="AL156" s="25"/>
    </row>
    <row r="157" spans="1:38" s="13" customFormat="1" x14ac:dyDescent="0.2">
      <c r="A157" s="6">
        <v>2013</v>
      </c>
      <c r="B157" s="21" t="s">
        <v>28</v>
      </c>
      <c r="C157" s="15">
        <f>SUM(C159:C170)</f>
        <v>1232932335.7288134</v>
      </c>
      <c r="D157" s="22">
        <f>SUM(D159:D170)</f>
        <v>382490553</v>
      </c>
      <c r="E157" s="22" t="s">
        <v>29</v>
      </c>
      <c r="F157" s="22">
        <f>SUM(F159:F170)</f>
        <v>98828848</v>
      </c>
      <c r="G157" s="22">
        <f>SUM(G159:G170)</f>
        <v>139698</v>
      </c>
      <c r="H157" s="22">
        <f>SUM(H159:H170)</f>
        <v>187125566</v>
      </c>
      <c r="I157" s="15" t="s">
        <v>29</v>
      </c>
      <c r="J157" s="15" t="s">
        <v>29</v>
      </c>
      <c r="K157" s="22">
        <f>SUM(K159:K170)</f>
        <v>4032971</v>
      </c>
      <c r="L157" s="22">
        <f>SUM(L159:L170)</f>
        <v>99741615</v>
      </c>
      <c r="M157" s="22">
        <f t="shared" ref="M157:R157" si="21">SUM(M159:M170)</f>
        <v>149102896</v>
      </c>
      <c r="N157" s="22">
        <f t="shared" si="21"/>
        <v>7490496</v>
      </c>
      <c r="O157" s="22">
        <f t="shared" si="21"/>
        <v>8326282</v>
      </c>
      <c r="P157" s="22">
        <f t="shared" si="21"/>
        <v>13138101</v>
      </c>
      <c r="Q157" s="22">
        <f t="shared" si="21"/>
        <v>45879649</v>
      </c>
      <c r="R157" s="22">
        <f t="shared" si="21"/>
        <v>31814523</v>
      </c>
      <c r="S157" s="22">
        <f>SUM(S159:S170)</f>
        <v>2164802</v>
      </c>
      <c r="T157" s="22">
        <f>SUM(T159:T170)</f>
        <v>17037222</v>
      </c>
      <c r="U157" s="22" t="s">
        <v>29</v>
      </c>
      <c r="V157" s="22" t="s">
        <v>29</v>
      </c>
      <c r="W157" s="22" t="s">
        <v>29</v>
      </c>
      <c r="X157" s="22" t="s">
        <v>29</v>
      </c>
      <c r="Y157" s="22">
        <f t="shared" ref="Y157:AD157" si="22">SUM(Y159:Y170)</f>
        <v>13743698</v>
      </c>
      <c r="Z157" s="22">
        <f t="shared" si="22"/>
        <v>5558394</v>
      </c>
      <c r="AA157" s="22">
        <f t="shared" si="22"/>
        <v>13193960</v>
      </c>
      <c r="AB157" s="22">
        <f t="shared" si="22"/>
        <v>16737996</v>
      </c>
      <c r="AC157" s="22">
        <f t="shared" si="22"/>
        <v>2814296</v>
      </c>
      <c r="AD157" s="22">
        <f t="shared" si="22"/>
        <v>130972306</v>
      </c>
      <c r="AE157" s="27" t="s">
        <v>29</v>
      </c>
      <c r="AF157" s="27" t="s">
        <v>29</v>
      </c>
      <c r="AG157" s="27" t="s">
        <v>29</v>
      </c>
      <c r="AH157" s="27" t="s">
        <v>29</v>
      </c>
      <c r="AI157" s="27" t="s">
        <v>29</v>
      </c>
      <c r="AJ157" s="27" t="s">
        <v>29</v>
      </c>
      <c r="AK157" s="22">
        <f>SUM(AK159:AK170)</f>
        <v>1654187.598795658</v>
      </c>
      <c r="AL157" s="22">
        <f>SUM(AL159:AL170)</f>
        <v>944276.13001798745</v>
      </c>
    </row>
    <row r="158" spans="1:38" x14ac:dyDescent="0.2">
      <c r="A158" s="5"/>
      <c r="B158" s="23"/>
      <c r="C158" s="22"/>
      <c r="D158" s="25"/>
      <c r="E158" s="25"/>
      <c r="F158" s="25"/>
      <c r="G158" s="25"/>
      <c r="H158" s="25"/>
      <c r="I158" s="24"/>
      <c r="J158" s="24"/>
      <c r="K158" s="25"/>
      <c r="L158" s="25"/>
      <c r="M158" s="25"/>
      <c r="N158" s="25"/>
      <c r="O158" s="25"/>
      <c r="P158" s="25"/>
      <c r="Q158" s="24"/>
      <c r="R158" s="25"/>
      <c r="S158" s="25"/>
      <c r="T158" s="25"/>
      <c r="U158" s="25"/>
      <c r="V158" s="25"/>
      <c r="W158" s="25"/>
      <c r="X158" s="25"/>
      <c r="Y158" s="25"/>
      <c r="Z158" s="25"/>
      <c r="AA158" s="25"/>
      <c r="AB158" s="26"/>
      <c r="AC158" s="26"/>
      <c r="AD158" s="26"/>
      <c r="AE158" s="26"/>
      <c r="AF158" s="26"/>
      <c r="AG158" s="26"/>
      <c r="AH158" s="26"/>
      <c r="AI158" s="26"/>
      <c r="AJ158" s="26"/>
      <c r="AK158" s="26"/>
      <c r="AL158" s="25"/>
    </row>
    <row r="159" spans="1:38" x14ac:dyDescent="0.2">
      <c r="A159" s="5"/>
      <c r="B159" s="23" t="s">
        <v>30</v>
      </c>
      <c r="C159" s="22">
        <f t="shared" ref="C159:C170" si="23">SUM(D159:AL159)</f>
        <v>109217309.34127067</v>
      </c>
      <c r="D159" s="25">
        <v>31056602</v>
      </c>
      <c r="E159" s="25" t="s">
        <v>29</v>
      </c>
      <c r="F159" s="25">
        <v>8421242</v>
      </c>
      <c r="G159" s="25">
        <v>9864</v>
      </c>
      <c r="H159" s="25">
        <v>15758413</v>
      </c>
      <c r="I159" s="24" t="s">
        <v>29</v>
      </c>
      <c r="J159" s="24" t="s">
        <v>29</v>
      </c>
      <c r="K159" s="25">
        <v>262762</v>
      </c>
      <c r="L159" s="25">
        <v>10908829</v>
      </c>
      <c r="M159" s="25">
        <v>13106770</v>
      </c>
      <c r="N159" s="25">
        <v>479533</v>
      </c>
      <c r="O159" s="25">
        <v>2555315</v>
      </c>
      <c r="P159" s="25">
        <v>1106278</v>
      </c>
      <c r="Q159" s="25">
        <v>3218195</v>
      </c>
      <c r="R159" s="25">
        <v>2653102</v>
      </c>
      <c r="S159" s="25" t="s">
        <v>29</v>
      </c>
      <c r="T159" s="25">
        <v>1476218</v>
      </c>
      <c r="U159" s="25" t="s">
        <v>29</v>
      </c>
      <c r="V159" s="25" t="s">
        <v>29</v>
      </c>
      <c r="W159" s="25" t="s">
        <v>29</v>
      </c>
      <c r="X159" s="25" t="s">
        <v>29</v>
      </c>
      <c r="Y159" s="25" t="s">
        <v>29</v>
      </c>
      <c r="Z159" s="25">
        <v>676889</v>
      </c>
      <c r="AA159" s="25">
        <v>5249025</v>
      </c>
      <c r="AB159" s="25">
        <v>1565191</v>
      </c>
      <c r="AC159" s="25">
        <v>173868</v>
      </c>
      <c r="AD159" s="25">
        <v>10363718</v>
      </c>
      <c r="AE159" s="26" t="s">
        <v>29</v>
      </c>
      <c r="AF159" s="26" t="s">
        <v>29</v>
      </c>
      <c r="AG159" s="26" t="s">
        <v>29</v>
      </c>
      <c r="AH159" s="26" t="s">
        <v>29</v>
      </c>
      <c r="AI159" s="26" t="s">
        <v>29</v>
      </c>
      <c r="AJ159" s="26" t="s">
        <v>29</v>
      </c>
      <c r="AK159" s="25">
        <v>119206.69227067145</v>
      </c>
      <c r="AL159" s="25">
        <v>56288.648999999998</v>
      </c>
    </row>
    <row r="160" spans="1:38" x14ac:dyDescent="0.2">
      <c r="A160" s="5"/>
      <c r="B160" s="23" t="s">
        <v>31</v>
      </c>
      <c r="C160" s="22">
        <f t="shared" si="23"/>
        <v>100202295.8167702</v>
      </c>
      <c r="D160" s="25">
        <v>29254095</v>
      </c>
      <c r="E160" s="25" t="s">
        <v>29</v>
      </c>
      <c r="F160" s="25">
        <v>7713905</v>
      </c>
      <c r="G160" s="25">
        <v>5921</v>
      </c>
      <c r="H160" s="25">
        <v>14314936</v>
      </c>
      <c r="I160" s="24" t="s">
        <v>29</v>
      </c>
      <c r="J160" s="24" t="s">
        <v>29</v>
      </c>
      <c r="K160" s="25">
        <v>266806</v>
      </c>
      <c r="L160" s="25">
        <v>10174016</v>
      </c>
      <c r="M160" s="25">
        <v>12004412</v>
      </c>
      <c r="N160" s="25">
        <v>577346</v>
      </c>
      <c r="O160" s="25">
        <v>1110470</v>
      </c>
      <c r="P160" s="25">
        <v>1341968</v>
      </c>
      <c r="Q160" s="25">
        <v>4537658</v>
      </c>
      <c r="R160" s="25">
        <v>2475871</v>
      </c>
      <c r="S160" s="25" t="s">
        <v>29</v>
      </c>
      <c r="T160" s="25">
        <v>1252076</v>
      </c>
      <c r="U160" s="25" t="s">
        <v>29</v>
      </c>
      <c r="V160" s="25" t="s">
        <v>29</v>
      </c>
      <c r="W160" s="25" t="s">
        <v>29</v>
      </c>
      <c r="X160" s="25" t="s">
        <v>29</v>
      </c>
      <c r="Y160" s="25" t="s">
        <v>29</v>
      </c>
      <c r="Z160" s="25">
        <v>312215</v>
      </c>
      <c r="AA160" s="25">
        <v>2197670</v>
      </c>
      <c r="AB160" s="25">
        <v>1485565</v>
      </c>
      <c r="AC160" s="25">
        <v>171194</v>
      </c>
      <c r="AD160" s="25">
        <v>10892381</v>
      </c>
      <c r="AE160" s="26" t="s">
        <v>29</v>
      </c>
      <c r="AF160" s="26" t="s">
        <v>29</v>
      </c>
      <c r="AG160" s="26" t="s">
        <v>29</v>
      </c>
      <c r="AH160" s="26" t="s">
        <v>29</v>
      </c>
      <c r="AI160" s="26" t="s">
        <v>29</v>
      </c>
      <c r="AJ160" s="26" t="s">
        <v>29</v>
      </c>
      <c r="AK160" s="25">
        <v>113694.250329965</v>
      </c>
      <c r="AL160" s="25">
        <v>96.566440219422901</v>
      </c>
    </row>
    <row r="161" spans="1:38" x14ac:dyDescent="0.2">
      <c r="A161" s="5"/>
      <c r="B161" s="23" t="s">
        <v>32</v>
      </c>
      <c r="C161" s="22">
        <f t="shared" si="23"/>
        <v>107311238.04329769</v>
      </c>
      <c r="D161" s="25">
        <v>32569477</v>
      </c>
      <c r="E161" s="25" t="s">
        <v>29</v>
      </c>
      <c r="F161" s="25">
        <v>8223707</v>
      </c>
      <c r="G161" s="25">
        <v>21645</v>
      </c>
      <c r="H161" s="25">
        <v>16239257</v>
      </c>
      <c r="I161" s="24" t="s">
        <v>29</v>
      </c>
      <c r="J161" s="24" t="s">
        <v>29</v>
      </c>
      <c r="K161" s="25">
        <v>288438</v>
      </c>
      <c r="L161" s="25">
        <v>10851156</v>
      </c>
      <c r="M161" s="25">
        <v>12789645</v>
      </c>
      <c r="N161" s="25">
        <v>603942</v>
      </c>
      <c r="O161" s="25">
        <v>377098</v>
      </c>
      <c r="P161" s="25">
        <v>1474181</v>
      </c>
      <c r="Q161" s="25">
        <v>4228161</v>
      </c>
      <c r="R161" s="25">
        <v>2733844</v>
      </c>
      <c r="S161" s="25" t="s">
        <v>29</v>
      </c>
      <c r="T161" s="25">
        <v>1274043</v>
      </c>
      <c r="U161" s="25" t="s">
        <v>29</v>
      </c>
      <c r="V161" s="25" t="s">
        <v>29</v>
      </c>
      <c r="W161" s="25" t="s">
        <v>29</v>
      </c>
      <c r="X161" s="25" t="s">
        <v>29</v>
      </c>
      <c r="Y161" s="25" t="s">
        <v>29</v>
      </c>
      <c r="Z161" s="25">
        <v>566168</v>
      </c>
      <c r="AA161" s="25">
        <v>605384</v>
      </c>
      <c r="AB161" s="25">
        <v>1463632</v>
      </c>
      <c r="AC161" s="25">
        <v>121001</v>
      </c>
      <c r="AD161" s="25">
        <v>12614634</v>
      </c>
      <c r="AE161" s="26" t="s">
        <v>29</v>
      </c>
      <c r="AF161" s="26" t="s">
        <v>29</v>
      </c>
      <c r="AG161" s="26" t="s">
        <v>29</v>
      </c>
      <c r="AH161" s="26" t="s">
        <v>29</v>
      </c>
      <c r="AI161" s="26" t="s">
        <v>29</v>
      </c>
      <c r="AJ161" s="26" t="s">
        <v>29</v>
      </c>
      <c r="AK161" s="25">
        <v>130016.85945038682</v>
      </c>
      <c r="AL161" s="25">
        <v>135808.18384731049</v>
      </c>
    </row>
    <row r="162" spans="1:38" x14ac:dyDescent="0.2">
      <c r="A162" s="5"/>
      <c r="B162" s="23" t="s">
        <v>33</v>
      </c>
      <c r="C162" s="22">
        <f t="shared" si="23"/>
        <v>101425015.03365503</v>
      </c>
      <c r="D162" s="25">
        <v>31565946</v>
      </c>
      <c r="E162" s="25" t="s">
        <v>29</v>
      </c>
      <c r="F162" s="25">
        <v>7805092</v>
      </c>
      <c r="G162" s="25">
        <v>5919</v>
      </c>
      <c r="H162" s="25">
        <v>15239670</v>
      </c>
      <c r="I162" s="24" t="s">
        <v>29</v>
      </c>
      <c r="J162" s="24" t="s">
        <v>29</v>
      </c>
      <c r="K162" s="25">
        <v>309380</v>
      </c>
      <c r="L162" s="25">
        <v>8512718</v>
      </c>
      <c r="M162" s="25">
        <v>12392724</v>
      </c>
      <c r="N162" s="25">
        <v>530548</v>
      </c>
      <c r="O162" s="25">
        <v>334147</v>
      </c>
      <c r="P162" s="25">
        <v>1255287</v>
      </c>
      <c r="Q162" s="25">
        <v>2939444</v>
      </c>
      <c r="R162" s="25">
        <v>2574818</v>
      </c>
      <c r="S162" s="25">
        <v>38639</v>
      </c>
      <c r="T162" s="25">
        <v>1287901</v>
      </c>
      <c r="U162" s="25" t="s">
        <v>29</v>
      </c>
      <c r="V162" s="25" t="s">
        <v>29</v>
      </c>
      <c r="W162" s="25" t="s">
        <v>29</v>
      </c>
      <c r="X162" s="25" t="s">
        <v>29</v>
      </c>
      <c r="Y162" s="25" t="s">
        <v>29</v>
      </c>
      <c r="Z162" s="25">
        <v>368142</v>
      </c>
      <c r="AA162" s="25">
        <v>930098</v>
      </c>
      <c r="AB162" s="25">
        <v>1615612</v>
      </c>
      <c r="AC162" s="25">
        <v>200888</v>
      </c>
      <c r="AD162" s="25">
        <v>13296945</v>
      </c>
      <c r="AE162" s="26" t="s">
        <v>29</v>
      </c>
      <c r="AF162" s="26" t="s">
        <v>29</v>
      </c>
      <c r="AG162" s="26" t="s">
        <v>29</v>
      </c>
      <c r="AH162" s="26" t="s">
        <v>29</v>
      </c>
      <c r="AI162" s="26" t="s">
        <v>29</v>
      </c>
      <c r="AJ162" s="26" t="s">
        <v>29</v>
      </c>
      <c r="AK162" s="25">
        <v>144295.47885524933</v>
      </c>
      <c r="AL162" s="25">
        <v>76801.554799774443</v>
      </c>
    </row>
    <row r="163" spans="1:38" x14ac:dyDescent="0.2">
      <c r="A163" s="5"/>
      <c r="B163" s="23" t="s">
        <v>34</v>
      </c>
      <c r="C163" s="22">
        <f t="shared" si="23"/>
        <v>109581707.34210667</v>
      </c>
      <c r="D163" s="25">
        <v>32634027</v>
      </c>
      <c r="E163" s="25" t="s">
        <v>29</v>
      </c>
      <c r="F163" s="25">
        <v>8069373</v>
      </c>
      <c r="G163" s="25">
        <v>15755</v>
      </c>
      <c r="H163" s="25">
        <v>15718714</v>
      </c>
      <c r="I163" s="24" t="s">
        <v>29</v>
      </c>
      <c r="J163" s="24" t="s">
        <v>29</v>
      </c>
      <c r="K163" s="25">
        <v>327655</v>
      </c>
      <c r="L163" s="25">
        <v>6676342</v>
      </c>
      <c r="M163" s="25">
        <v>13052482</v>
      </c>
      <c r="N163" s="25">
        <v>699846</v>
      </c>
      <c r="O163" s="25">
        <v>497408</v>
      </c>
      <c r="P163" s="25">
        <v>601799</v>
      </c>
      <c r="Q163" s="25">
        <v>3854021</v>
      </c>
      <c r="R163" s="25">
        <v>2767645</v>
      </c>
      <c r="S163" s="25">
        <v>82191</v>
      </c>
      <c r="T163" s="25">
        <v>1403570</v>
      </c>
      <c r="U163" s="25" t="s">
        <v>29</v>
      </c>
      <c r="V163" s="25" t="s">
        <v>29</v>
      </c>
      <c r="W163" s="25" t="s">
        <v>29</v>
      </c>
      <c r="X163" s="25" t="s">
        <v>29</v>
      </c>
      <c r="Y163" s="25">
        <v>2786552</v>
      </c>
      <c r="Z163" s="25">
        <v>524324</v>
      </c>
      <c r="AA163" s="25">
        <v>434869</v>
      </c>
      <c r="AB163" s="25">
        <v>1364685</v>
      </c>
      <c r="AC163" s="25">
        <v>280630</v>
      </c>
      <c r="AD163" s="25">
        <v>17520317</v>
      </c>
      <c r="AE163" s="26" t="s">
        <v>29</v>
      </c>
      <c r="AF163" s="26" t="s">
        <v>29</v>
      </c>
      <c r="AG163" s="26" t="s">
        <v>29</v>
      </c>
      <c r="AH163" s="26" t="s">
        <v>29</v>
      </c>
      <c r="AI163" s="26" t="s">
        <v>29</v>
      </c>
      <c r="AJ163" s="26" t="s">
        <v>29</v>
      </c>
      <c r="AK163" s="25">
        <v>151536.57093462819</v>
      </c>
      <c r="AL163" s="25">
        <v>117965.77117204582</v>
      </c>
    </row>
    <row r="164" spans="1:38" x14ac:dyDescent="0.2">
      <c r="A164" s="5"/>
      <c r="B164" s="23" t="s">
        <v>35</v>
      </c>
      <c r="C164" s="22">
        <f t="shared" si="23"/>
        <v>98588563.643146574</v>
      </c>
      <c r="D164" s="25">
        <v>30649646</v>
      </c>
      <c r="E164" s="25" t="s">
        <v>29</v>
      </c>
      <c r="F164" s="25">
        <v>8014260</v>
      </c>
      <c r="G164" s="25">
        <v>11792</v>
      </c>
      <c r="H164" s="25">
        <v>15193193</v>
      </c>
      <c r="I164" s="24" t="s">
        <v>29</v>
      </c>
      <c r="J164" s="24" t="s">
        <v>29</v>
      </c>
      <c r="K164" s="25">
        <v>268400</v>
      </c>
      <c r="L164" s="25">
        <v>7016802</v>
      </c>
      <c r="M164" s="25">
        <v>11593466</v>
      </c>
      <c r="N164" s="25">
        <v>709087</v>
      </c>
      <c r="O164" s="25">
        <v>452414</v>
      </c>
      <c r="P164" s="25">
        <v>634515</v>
      </c>
      <c r="Q164" s="25">
        <v>2978093</v>
      </c>
      <c r="R164" s="25">
        <v>2660904</v>
      </c>
      <c r="S164" s="25">
        <v>146454</v>
      </c>
      <c r="T164" s="25">
        <v>1231080</v>
      </c>
      <c r="U164" s="25" t="s">
        <v>29</v>
      </c>
      <c r="V164" s="25" t="s">
        <v>29</v>
      </c>
      <c r="W164" s="25" t="s">
        <v>29</v>
      </c>
      <c r="X164" s="25" t="s">
        <v>29</v>
      </c>
      <c r="Y164" s="25">
        <v>2778597</v>
      </c>
      <c r="Z164" s="25">
        <v>536014</v>
      </c>
      <c r="AA164" s="25">
        <v>384801</v>
      </c>
      <c r="AB164" s="25">
        <v>991794</v>
      </c>
      <c r="AC164" s="25">
        <v>392079</v>
      </c>
      <c r="AD164" s="25">
        <v>11753436</v>
      </c>
      <c r="AE164" s="26" t="s">
        <v>29</v>
      </c>
      <c r="AF164" s="26" t="s">
        <v>29</v>
      </c>
      <c r="AG164" s="26" t="s">
        <v>29</v>
      </c>
      <c r="AH164" s="26" t="s">
        <v>29</v>
      </c>
      <c r="AI164" s="26" t="s">
        <v>29</v>
      </c>
      <c r="AJ164" s="26" t="s">
        <v>29</v>
      </c>
      <c r="AK164" s="25">
        <v>145149.40121022091</v>
      </c>
      <c r="AL164" s="25">
        <v>46587.241936349681</v>
      </c>
    </row>
    <row r="165" spans="1:38" x14ac:dyDescent="0.2">
      <c r="A165" s="5"/>
      <c r="B165" s="23" t="s">
        <v>36</v>
      </c>
      <c r="C165" s="22">
        <f t="shared" si="23"/>
        <v>102908999.54538743</v>
      </c>
      <c r="D165" s="25">
        <v>31048582</v>
      </c>
      <c r="E165" s="25" t="s">
        <v>29</v>
      </c>
      <c r="F165" s="25">
        <v>8325232</v>
      </c>
      <c r="G165" s="25">
        <v>15699</v>
      </c>
      <c r="H165" s="25">
        <v>15883140</v>
      </c>
      <c r="I165" s="24" t="s">
        <v>29</v>
      </c>
      <c r="J165" s="24" t="s">
        <v>29</v>
      </c>
      <c r="K165" s="25">
        <v>347574</v>
      </c>
      <c r="L165" s="25">
        <v>8419564</v>
      </c>
      <c r="M165" s="25">
        <v>12218208</v>
      </c>
      <c r="N165" s="25">
        <v>554799</v>
      </c>
      <c r="O165" s="25">
        <v>401619</v>
      </c>
      <c r="P165" s="25">
        <v>698434</v>
      </c>
      <c r="Q165" s="25">
        <v>4793014</v>
      </c>
      <c r="R165" s="25">
        <v>2715622</v>
      </c>
      <c r="S165" s="25">
        <v>293899</v>
      </c>
      <c r="T165" s="25">
        <v>1481637</v>
      </c>
      <c r="U165" s="25" t="s">
        <v>29</v>
      </c>
      <c r="V165" s="25" t="s">
        <v>29</v>
      </c>
      <c r="W165" s="25" t="s">
        <v>29</v>
      </c>
      <c r="X165" s="25" t="s">
        <v>29</v>
      </c>
      <c r="Y165" s="25">
        <v>1484159</v>
      </c>
      <c r="Z165" s="25">
        <v>768933</v>
      </c>
      <c r="AA165" s="25">
        <v>220020</v>
      </c>
      <c r="AB165" s="25">
        <v>939452</v>
      </c>
      <c r="AC165" s="25">
        <v>176444</v>
      </c>
      <c r="AD165" s="25">
        <v>11887124</v>
      </c>
      <c r="AE165" s="26" t="s">
        <v>29</v>
      </c>
      <c r="AF165" s="26" t="s">
        <v>29</v>
      </c>
      <c r="AG165" s="26" t="s">
        <v>29</v>
      </c>
      <c r="AH165" s="26" t="s">
        <v>29</v>
      </c>
      <c r="AI165" s="26" t="s">
        <v>29</v>
      </c>
      <c r="AJ165" s="26" t="s">
        <v>29</v>
      </c>
      <c r="AK165" s="25">
        <v>152586.28495580581</v>
      </c>
      <c r="AL165" s="25">
        <v>83258.260431628252</v>
      </c>
    </row>
    <row r="166" spans="1:38" x14ac:dyDescent="0.2">
      <c r="A166" s="5"/>
      <c r="B166" s="23" t="s">
        <v>37</v>
      </c>
      <c r="C166" s="22">
        <f t="shared" si="23"/>
        <v>104070767.00477907</v>
      </c>
      <c r="D166" s="25">
        <v>32661377</v>
      </c>
      <c r="E166" s="25" t="s">
        <v>29</v>
      </c>
      <c r="F166" s="25">
        <v>8292132</v>
      </c>
      <c r="G166" s="25">
        <v>11801</v>
      </c>
      <c r="H166" s="25">
        <v>16730056</v>
      </c>
      <c r="I166" s="24" t="s">
        <v>29</v>
      </c>
      <c r="J166" s="24" t="s">
        <v>29</v>
      </c>
      <c r="K166" s="25">
        <v>401115</v>
      </c>
      <c r="L166" s="25">
        <v>7231801</v>
      </c>
      <c r="M166" s="25">
        <v>12643950</v>
      </c>
      <c r="N166" s="25">
        <v>287037</v>
      </c>
      <c r="O166" s="25">
        <v>552885</v>
      </c>
      <c r="P166" s="25">
        <v>981280</v>
      </c>
      <c r="Q166" s="25">
        <v>4547160</v>
      </c>
      <c r="R166" s="25">
        <v>2721501</v>
      </c>
      <c r="S166" s="25">
        <v>297117</v>
      </c>
      <c r="T166" s="25">
        <v>1557202</v>
      </c>
      <c r="U166" s="25" t="s">
        <v>29</v>
      </c>
      <c r="V166" s="25" t="s">
        <v>29</v>
      </c>
      <c r="W166" s="25" t="s">
        <v>29</v>
      </c>
      <c r="X166" s="25" t="s">
        <v>29</v>
      </c>
      <c r="Y166" s="25">
        <v>1692011</v>
      </c>
      <c r="Z166" s="25">
        <v>610119</v>
      </c>
      <c r="AA166" s="25">
        <v>883387</v>
      </c>
      <c r="AB166" s="25">
        <v>1323143</v>
      </c>
      <c r="AC166" s="25">
        <v>309363</v>
      </c>
      <c r="AD166" s="25">
        <v>10154353</v>
      </c>
      <c r="AE166" s="26" t="s">
        <v>29</v>
      </c>
      <c r="AF166" s="26" t="s">
        <v>29</v>
      </c>
      <c r="AG166" s="26" t="s">
        <v>29</v>
      </c>
      <c r="AH166" s="26" t="s">
        <v>29</v>
      </c>
      <c r="AI166" s="26" t="s">
        <v>29</v>
      </c>
      <c r="AJ166" s="26" t="s">
        <v>29</v>
      </c>
      <c r="AK166" s="25">
        <v>134415.02008310374</v>
      </c>
      <c r="AL166" s="25">
        <v>47561.984695965912</v>
      </c>
    </row>
    <row r="167" spans="1:38" x14ac:dyDescent="0.2">
      <c r="A167" s="5"/>
      <c r="B167" s="23" t="s">
        <v>38</v>
      </c>
      <c r="C167" s="22">
        <f t="shared" si="23"/>
        <v>101524434.21508685</v>
      </c>
      <c r="D167" s="25">
        <v>29939899</v>
      </c>
      <c r="E167" s="25" t="s">
        <v>29</v>
      </c>
      <c r="F167" s="25">
        <v>7645298</v>
      </c>
      <c r="G167" s="25">
        <v>5904</v>
      </c>
      <c r="H167" s="25">
        <v>14478655</v>
      </c>
      <c r="I167" s="24" t="s">
        <v>29</v>
      </c>
      <c r="J167" s="24" t="s">
        <v>29</v>
      </c>
      <c r="K167" s="25">
        <v>323888</v>
      </c>
      <c r="L167" s="25">
        <v>5911243</v>
      </c>
      <c r="M167" s="25">
        <v>11729204</v>
      </c>
      <c r="N167" s="25">
        <v>678784</v>
      </c>
      <c r="O167" s="25">
        <v>456594</v>
      </c>
      <c r="P167" s="25">
        <v>1171458</v>
      </c>
      <c r="Q167" s="25">
        <v>3976836</v>
      </c>
      <c r="R167" s="25">
        <v>2426827</v>
      </c>
      <c r="S167" s="25">
        <v>200178</v>
      </c>
      <c r="T167" s="25">
        <v>1657738</v>
      </c>
      <c r="U167" s="25" t="s">
        <v>29</v>
      </c>
      <c r="V167" s="25" t="s">
        <v>29</v>
      </c>
      <c r="W167" s="25" t="s">
        <v>29</v>
      </c>
      <c r="X167" s="25" t="s">
        <v>29</v>
      </c>
      <c r="Y167" s="25">
        <v>5002379</v>
      </c>
      <c r="Z167" s="25">
        <v>384391</v>
      </c>
      <c r="AA167" s="25">
        <v>1471098</v>
      </c>
      <c r="AB167" s="25">
        <v>1490530</v>
      </c>
      <c r="AC167" s="25">
        <v>211578</v>
      </c>
      <c r="AD167" s="25">
        <v>12118885</v>
      </c>
      <c r="AE167" s="26" t="s">
        <v>29</v>
      </c>
      <c r="AF167" s="26" t="s">
        <v>29</v>
      </c>
      <c r="AG167" s="26" t="s">
        <v>29</v>
      </c>
      <c r="AH167" s="26" t="s">
        <v>29</v>
      </c>
      <c r="AI167" s="26" t="s">
        <v>29</v>
      </c>
      <c r="AJ167" s="26" t="s">
        <v>29</v>
      </c>
      <c r="AK167" s="25">
        <v>148258.82174427417</v>
      </c>
      <c r="AL167" s="25">
        <v>94808.393342574374</v>
      </c>
    </row>
    <row r="168" spans="1:38" x14ac:dyDescent="0.2">
      <c r="A168" s="5"/>
      <c r="B168" s="23" t="s">
        <v>39</v>
      </c>
      <c r="C168" s="22">
        <f t="shared" si="23"/>
        <v>96678288.781422406</v>
      </c>
      <c r="D168" s="25">
        <v>32044414</v>
      </c>
      <c r="E168" s="25" t="s">
        <v>29</v>
      </c>
      <c r="F168" s="25">
        <v>8719276</v>
      </c>
      <c r="G168" s="25">
        <v>11762</v>
      </c>
      <c r="H168" s="25">
        <v>15484605</v>
      </c>
      <c r="I168" s="24" t="s">
        <v>29</v>
      </c>
      <c r="J168" s="24" t="s">
        <v>29</v>
      </c>
      <c r="K168" s="25">
        <v>423526</v>
      </c>
      <c r="L168" s="25">
        <v>5768806</v>
      </c>
      <c r="M168" s="25">
        <v>12476839</v>
      </c>
      <c r="N168" s="25">
        <v>818483</v>
      </c>
      <c r="O168" s="25">
        <v>558866</v>
      </c>
      <c r="P168" s="25">
        <v>1501949</v>
      </c>
      <c r="Q168" s="25">
        <v>4056509</v>
      </c>
      <c r="R168" s="25">
        <v>2707078</v>
      </c>
      <c r="S168" s="25">
        <v>308071</v>
      </c>
      <c r="T168" s="25">
        <v>1449063</v>
      </c>
      <c r="U168" s="25" t="s">
        <v>29</v>
      </c>
      <c r="V168" s="25" t="s">
        <v>29</v>
      </c>
      <c r="W168" s="25" t="s">
        <v>29</v>
      </c>
      <c r="X168" s="25" t="s">
        <v>29</v>
      </c>
      <c r="Y168" s="25" t="s">
        <v>29</v>
      </c>
      <c r="Z168" s="25">
        <v>395036</v>
      </c>
      <c r="AA168" s="25">
        <v>281302</v>
      </c>
      <c r="AB168" s="25">
        <v>1547488</v>
      </c>
      <c r="AC168" s="25">
        <v>367900</v>
      </c>
      <c r="AD168" s="25">
        <v>7527846</v>
      </c>
      <c r="AE168" s="26" t="s">
        <v>29</v>
      </c>
      <c r="AF168" s="26" t="s">
        <v>29</v>
      </c>
      <c r="AG168" s="26" t="s">
        <v>29</v>
      </c>
      <c r="AH168" s="26" t="s">
        <v>29</v>
      </c>
      <c r="AI168" s="26" t="s">
        <v>29</v>
      </c>
      <c r="AJ168" s="26" t="s">
        <v>29</v>
      </c>
      <c r="AK168" s="25">
        <v>149884.69932316424</v>
      </c>
      <c r="AL168" s="25">
        <v>79585.082099241365</v>
      </c>
    </row>
    <row r="169" spans="1:38" x14ac:dyDescent="0.2">
      <c r="A169" s="5"/>
      <c r="B169" s="23" t="s">
        <v>40</v>
      </c>
      <c r="C169" s="22">
        <f t="shared" si="23"/>
        <v>95358720.462601274</v>
      </c>
      <c r="D169" s="25">
        <v>32593394</v>
      </c>
      <c r="E169" s="25" t="s">
        <v>29</v>
      </c>
      <c r="F169" s="25">
        <v>8055412</v>
      </c>
      <c r="G169" s="25">
        <v>11819</v>
      </c>
      <c r="H169" s="25">
        <v>15236225</v>
      </c>
      <c r="I169" s="24" t="s">
        <v>29</v>
      </c>
      <c r="J169" s="24" t="s">
        <v>29</v>
      </c>
      <c r="K169" s="25">
        <v>386556</v>
      </c>
      <c r="L169" s="25">
        <v>7624303</v>
      </c>
      <c r="M169" s="25">
        <v>12612703</v>
      </c>
      <c r="N169" s="25">
        <v>1269833</v>
      </c>
      <c r="O169" s="25">
        <v>487887</v>
      </c>
      <c r="P169" s="25">
        <v>1339619</v>
      </c>
      <c r="Q169" s="25">
        <v>2754394</v>
      </c>
      <c r="R169" s="25">
        <v>2552100</v>
      </c>
      <c r="S169" s="25">
        <v>299045</v>
      </c>
      <c r="T169" s="25">
        <v>1460066</v>
      </c>
      <c r="U169" s="25" t="s">
        <v>29</v>
      </c>
      <c r="V169" s="25" t="s">
        <v>29</v>
      </c>
      <c r="W169" s="25" t="s">
        <v>29</v>
      </c>
      <c r="X169" s="25" t="s">
        <v>29</v>
      </c>
      <c r="Y169" s="25" t="s">
        <v>29</v>
      </c>
      <c r="Z169" s="25">
        <v>224664</v>
      </c>
      <c r="AA169" s="25">
        <v>310799</v>
      </c>
      <c r="AB169" s="25">
        <v>1485252</v>
      </c>
      <c r="AC169" s="25">
        <v>239987</v>
      </c>
      <c r="AD169" s="25">
        <v>6271041</v>
      </c>
      <c r="AE169" s="26" t="s">
        <v>29</v>
      </c>
      <c r="AF169" s="26" t="s">
        <v>29</v>
      </c>
      <c r="AG169" s="26" t="s">
        <v>29</v>
      </c>
      <c r="AH169" s="26" t="s">
        <v>29</v>
      </c>
      <c r="AI169" s="26" t="s">
        <v>29</v>
      </c>
      <c r="AJ169" s="26" t="s">
        <v>29</v>
      </c>
      <c r="AK169" s="25">
        <v>121615.63099478316</v>
      </c>
      <c r="AL169" s="25">
        <v>22005.831606497304</v>
      </c>
    </row>
    <row r="170" spans="1:38" x14ac:dyDescent="0.2">
      <c r="A170" s="58"/>
      <c r="B170" s="59" t="s">
        <v>41</v>
      </c>
      <c r="C170" s="60">
        <f t="shared" si="23"/>
        <v>106064996.49928978</v>
      </c>
      <c r="D170" s="61">
        <v>36473094</v>
      </c>
      <c r="E170" s="61" t="s">
        <v>29</v>
      </c>
      <c r="F170" s="61">
        <v>9543919</v>
      </c>
      <c r="G170" s="61">
        <v>11817</v>
      </c>
      <c r="H170" s="61">
        <v>16848702</v>
      </c>
      <c r="I170" s="62" t="s">
        <v>29</v>
      </c>
      <c r="J170" s="62" t="s">
        <v>29</v>
      </c>
      <c r="K170" s="61">
        <v>426871</v>
      </c>
      <c r="L170" s="61">
        <v>10646035</v>
      </c>
      <c r="M170" s="61">
        <v>12482493</v>
      </c>
      <c r="N170" s="61">
        <v>281258</v>
      </c>
      <c r="O170" s="61">
        <v>541579</v>
      </c>
      <c r="P170" s="61">
        <v>1031333</v>
      </c>
      <c r="Q170" s="61">
        <v>3996164</v>
      </c>
      <c r="R170" s="61">
        <v>2825211</v>
      </c>
      <c r="S170" s="61">
        <v>499208</v>
      </c>
      <c r="T170" s="61">
        <v>1506628</v>
      </c>
      <c r="U170" s="61" t="s">
        <v>29</v>
      </c>
      <c r="V170" s="61" t="s">
        <v>29</v>
      </c>
      <c r="W170" s="61" t="s">
        <v>29</v>
      </c>
      <c r="X170" s="61" t="s">
        <v>29</v>
      </c>
      <c r="Y170" s="61" t="s">
        <v>29</v>
      </c>
      <c r="Z170" s="61">
        <v>191499</v>
      </c>
      <c r="AA170" s="61">
        <v>225507</v>
      </c>
      <c r="AB170" s="61">
        <v>1465652</v>
      </c>
      <c r="AC170" s="61">
        <v>169364</v>
      </c>
      <c r="AD170" s="61">
        <v>6571626</v>
      </c>
      <c r="AE170" s="63" t="s">
        <v>29</v>
      </c>
      <c r="AF170" s="63" t="s">
        <v>29</v>
      </c>
      <c r="AG170" s="63" t="s">
        <v>29</v>
      </c>
      <c r="AH170" s="63" t="s">
        <v>29</v>
      </c>
      <c r="AI170" s="63" t="s">
        <v>29</v>
      </c>
      <c r="AJ170" s="63" t="s">
        <v>29</v>
      </c>
      <c r="AK170" s="61">
        <v>143527.88864340517</v>
      </c>
      <c r="AL170" s="61">
        <v>183508.61064638043</v>
      </c>
    </row>
    <row r="171" spans="1:38" x14ac:dyDescent="0.2">
      <c r="A171" s="1" t="s">
        <v>72</v>
      </c>
      <c r="B171" s="23"/>
      <c r="C171" s="22"/>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ht="11.25" customHeight="1" x14ac:dyDescent="0.2">
      <c r="A172" s="2" t="s">
        <v>42</v>
      </c>
      <c r="C172" s="6"/>
      <c r="AL172" s="3"/>
    </row>
    <row r="173" spans="1:38" ht="11.25" customHeight="1" x14ac:dyDescent="0.2">
      <c r="A173" s="2" t="s">
        <v>95</v>
      </c>
      <c r="C173" s="6"/>
      <c r="AJ173" s="7"/>
      <c r="AL173" s="3"/>
    </row>
    <row r="174" spans="1:38" ht="11.25" customHeight="1" x14ac:dyDescent="0.2">
      <c r="A174" s="2" t="s">
        <v>86</v>
      </c>
      <c r="C174" s="6"/>
      <c r="AL174" s="3"/>
    </row>
    <row r="175" spans="1:38" ht="11.25" customHeight="1" x14ac:dyDescent="0.2">
      <c r="A175" s="1" t="s">
        <v>43</v>
      </c>
      <c r="C175" s="6"/>
      <c r="AL175" s="3"/>
    </row>
    <row r="176" spans="1:38" ht="11.25" customHeight="1" x14ac:dyDescent="0.2">
      <c r="A176" s="1" t="s">
        <v>53</v>
      </c>
      <c r="C176" s="6"/>
      <c r="AL176" s="3"/>
    </row>
  </sheetData>
  <mergeCells count="1">
    <mergeCell ref="A2:AL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26"/>
  <sheetViews>
    <sheetView showGridLines="0" workbookViewId="0">
      <selection activeCell="A13" sqref="A13"/>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49</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
      <c r="B4" s="45"/>
      <c r="C4" s="67"/>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 t="shared" ref="B7:N7" si="0">SUM(B8:B19)</f>
        <v>1715407254.6600001</v>
      </c>
      <c r="C7" s="44">
        <f t="shared" si="0"/>
        <v>137447603.28999999</v>
      </c>
      <c r="D7" s="44">
        <f t="shared" si="0"/>
        <v>132441525.66</v>
      </c>
      <c r="E7" s="44">
        <f t="shared" si="0"/>
        <v>146819098.59999999</v>
      </c>
      <c r="F7" s="44">
        <f t="shared" si="0"/>
        <v>137525359.38999999</v>
      </c>
      <c r="G7" s="44">
        <f t="shared" si="0"/>
        <v>146679744.10999998</v>
      </c>
      <c r="H7" s="44">
        <f t="shared" si="0"/>
        <v>139989071.41999999</v>
      </c>
      <c r="I7" s="44">
        <f t="shared" si="0"/>
        <v>142786684.5</v>
      </c>
      <c r="J7" s="44">
        <f t="shared" si="0"/>
        <v>147350415.37</v>
      </c>
      <c r="K7" s="44">
        <f t="shared" si="0"/>
        <v>137407488.25</v>
      </c>
      <c r="L7" s="44">
        <f t="shared" si="0"/>
        <v>146941824.34999999</v>
      </c>
      <c r="M7" s="44">
        <f t="shared" si="0"/>
        <v>144735680.34999999</v>
      </c>
      <c r="N7" s="44">
        <f t="shared" si="0"/>
        <v>155282759.37</v>
      </c>
      <c r="O7" s="47"/>
      <c r="P7" s="38"/>
    </row>
    <row r="8" spans="1:39" x14ac:dyDescent="0.2">
      <c r="A8" s="28" t="s">
        <v>81</v>
      </c>
      <c r="B8" s="45">
        <f>SUM(C8:N8)</f>
        <v>491787553</v>
      </c>
      <c r="C8" s="38">
        <v>40230798</v>
      </c>
      <c r="D8" s="38">
        <v>39370352</v>
      </c>
      <c r="E8" s="38">
        <v>42320220</v>
      </c>
      <c r="F8" s="38">
        <v>41240374</v>
      </c>
      <c r="G8" s="38">
        <v>41786884</v>
      </c>
      <c r="H8" s="38">
        <v>39584529</v>
      </c>
      <c r="I8" s="38">
        <v>41152292</v>
      </c>
      <c r="J8" s="38">
        <v>41434078</v>
      </c>
      <c r="K8" s="38">
        <v>38862670</v>
      </c>
      <c r="L8" s="38">
        <v>40605972</v>
      </c>
      <c r="M8" s="38">
        <v>39675357</v>
      </c>
      <c r="N8" s="38">
        <v>45524027</v>
      </c>
      <c r="O8" s="47"/>
      <c r="P8" s="38"/>
    </row>
    <row r="9" spans="1:39" x14ac:dyDescent="0.2">
      <c r="A9" s="28" t="s">
        <v>6</v>
      </c>
      <c r="B9" s="45">
        <f t="shared" ref="B9:B19" si="1">SUM(C9:N9)</f>
        <v>318900171.87000006</v>
      </c>
      <c r="C9" s="38">
        <v>24501449.530000001</v>
      </c>
      <c r="D9" s="38">
        <v>23628902.25</v>
      </c>
      <c r="E9" s="38">
        <v>26093331.960000001</v>
      </c>
      <c r="F9" s="38">
        <v>24955809.93</v>
      </c>
      <c r="G9" s="38">
        <v>26187951.390000001</v>
      </c>
      <c r="H9" s="38">
        <v>25979022.399999999</v>
      </c>
      <c r="I9" s="38">
        <v>26522789.739999998</v>
      </c>
      <c r="J9" s="38">
        <v>27353226.309999999</v>
      </c>
      <c r="K9" s="38">
        <v>26263986.710000001</v>
      </c>
      <c r="L9" s="38">
        <v>29611457.370000001</v>
      </c>
      <c r="M9" s="38">
        <v>27512699.170000002</v>
      </c>
      <c r="N9" s="38">
        <v>30289545.109999999</v>
      </c>
      <c r="O9" s="47"/>
      <c r="P9" s="38"/>
    </row>
    <row r="10" spans="1:39" x14ac:dyDescent="0.2">
      <c r="A10" s="28" t="s">
        <v>8</v>
      </c>
      <c r="B10" s="45">
        <f t="shared" si="1"/>
        <v>197708884.13</v>
      </c>
      <c r="C10" s="38">
        <v>15934909.52</v>
      </c>
      <c r="D10" s="38">
        <v>15172399</v>
      </c>
      <c r="E10" s="38">
        <v>17090996.829999998</v>
      </c>
      <c r="F10" s="38">
        <v>16421623</v>
      </c>
      <c r="G10" s="38">
        <v>16629069.880000001</v>
      </c>
      <c r="H10" s="38">
        <v>16636731.42</v>
      </c>
      <c r="I10" s="38">
        <v>17143486.390000001</v>
      </c>
      <c r="J10" s="38">
        <v>17581026.59</v>
      </c>
      <c r="K10" s="38">
        <v>15853794.26</v>
      </c>
      <c r="L10" s="38">
        <v>16332761.52</v>
      </c>
      <c r="M10" s="38">
        <v>15607083.15</v>
      </c>
      <c r="N10" s="38">
        <v>17305002.57</v>
      </c>
      <c r="O10" s="47"/>
      <c r="P10" s="38"/>
    </row>
    <row r="11" spans="1:39" x14ac:dyDescent="0.2">
      <c r="A11" s="28" t="s">
        <v>52</v>
      </c>
      <c r="B11" s="45">
        <f t="shared" si="1"/>
        <v>1383063</v>
      </c>
      <c r="C11" s="38">
        <v>192285</v>
      </c>
      <c r="D11" s="38">
        <v>210787</v>
      </c>
      <c r="E11" s="38">
        <v>185755</v>
      </c>
      <c r="F11" s="38">
        <v>81995</v>
      </c>
      <c r="G11" s="38">
        <v>78377</v>
      </c>
      <c r="H11" s="38">
        <v>81047</v>
      </c>
      <c r="I11" s="38">
        <v>90939</v>
      </c>
      <c r="J11" s="38">
        <v>89814</v>
      </c>
      <c r="K11" s="38">
        <v>88413</v>
      </c>
      <c r="L11" s="38">
        <v>96861</v>
      </c>
      <c r="M11" s="38">
        <v>96227</v>
      </c>
      <c r="N11" s="38">
        <v>90563</v>
      </c>
      <c r="O11" s="47"/>
      <c r="P11" s="38"/>
    </row>
    <row r="12" spans="1:39" x14ac:dyDescent="0.2">
      <c r="A12" s="29" t="s">
        <v>11</v>
      </c>
      <c r="B12" s="45">
        <f t="shared" si="1"/>
        <v>175580735</v>
      </c>
      <c r="C12" s="38">
        <v>18007997</v>
      </c>
      <c r="D12" s="38">
        <v>16193370</v>
      </c>
      <c r="E12" s="38">
        <v>17416025</v>
      </c>
      <c r="F12" s="38">
        <v>16049770</v>
      </c>
      <c r="G12" s="38">
        <v>13583501</v>
      </c>
      <c r="H12" s="38">
        <v>13409945</v>
      </c>
      <c r="I12" s="38">
        <v>14961744</v>
      </c>
      <c r="J12" s="38">
        <v>14605375</v>
      </c>
      <c r="K12" s="38">
        <v>10521738</v>
      </c>
      <c r="L12" s="38">
        <v>10934880</v>
      </c>
      <c r="M12" s="38">
        <v>12873141</v>
      </c>
      <c r="N12" s="38">
        <v>17023249</v>
      </c>
      <c r="O12" s="47"/>
      <c r="P12" s="38"/>
    </row>
    <row r="13" spans="1:39" ht="14.25" x14ac:dyDescent="0.2">
      <c r="A13" s="49" t="s">
        <v>100</v>
      </c>
      <c r="B13" s="45">
        <f t="shared" si="1"/>
        <v>293770044.91999996</v>
      </c>
      <c r="C13" s="38">
        <v>21273884.420000002</v>
      </c>
      <c r="D13" s="38">
        <v>21999883.190000001</v>
      </c>
      <c r="E13" s="38">
        <v>24890980.77</v>
      </c>
      <c r="F13" s="38">
        <v>22081892.579999998</v>
      </c>
      <c r="G13" s="38">
        <v>25150258.66</v>
      </c>
      <c r="H13" s="38">
        <v>25110866.530000001</v>
      </c>
      <c r="I13" s="38">
        <v>24309548.469999999</v>
      </c>
      <c r="J13" s="38">
        <v>25064429.640000001</v>
      </c>
      <c r="K13" s="38">
        <v>23662798.41</v>
      </c>
      <c r="L13" s="38">
        <v>27160471.190000001</v>
      </c>
      <c r="M13" s="38">
        <v>27193653.5</v>
      </c>
      <c r="N13" s="38">
        <v>25871377.559999999</v>
      </c>
      <c r="O13" s="47"/>
      <c r="P13" s="38"/>
    </row>
    <row r="14" spans="1:39" x14ac:dyDescent="0.2">
      <c r="A14" s="32" t="s">
        <v>14</v>
      </c>
      <c r="B14" s="45">
        <f t="shared" si="1"/>
        <v>3239787</v>
      </c>
      <c r="C14" s="38">
        <v>403234</v>
      </c>
      <c r="D14" s="38">
        <v>316924</v>
      </c>
      <c r="E14" s="38">
        <v>304572</v>
      </c>
      <c r="F14" s="38">
        <v>267226</v>
      </c>
      <c r="G14" s="38">
        <v>328000</v>
      </c>
      <c r="H14" s="38">
        <v>310833</v>
      </c>
      <c r="I14" s="38">
        <v>236739</v>
      </c>
      <c r="J14" s="38">
        <v>259920</v>
      </c>
      <c r="K14" s="38">
        <v>320936</v>
      </c>
      <c r="L14" s="38">
        <v>195227</v>
      </c>
      <c r="M14" s="38">
        <v>135977</v>
      </c>
      <c r="N14" s="38">
        <v>160199</v>
      </c>
      <c r="O14" s="47"/>
      <c r="P14" s="38"/>
    </row>
    <row r="15" spans="1:39" x14ac:dyDescent="0.2">
      <c r="A15" s="32" t="s">
        <v>62</v>
      </c>
      <c r="B15" s="45">
        <f t="shared" si="1"/>
        <v>9874</v>
      </c>
      <c r="C15" s="38">
        <v>0</v>
      </c>
      <c r="D15" s="38">
        <v>0</v>
      </c>
      <c r="E15" s="38">
        <v>0</v>
      </c>
      <c r="F15" s="38">
        <v>19760</v>
      </c>
      <c r="G15" s="38">
        <v>-9886</v>
      </c>
      <c r="H15" s="38">
        <v>0</v>
      </c>
      <c r="I15" s="38">
        <v>0</v>
      </c>
      <c r="J15" s="38">
        <v>0</v>
      </c>
      <c r="K15" s="38">
        <v>0</v>
      </c>
      <c r="L15" s="38">
        <v>0</v>
      </c>
      <c r="M15" s="38">
        <v>0</v>
      </c>
      <c r="N15" s="38">
        <v>0</v>
      </c>
      <c r="O15" s="47"/>
      <c r="P15" s="38"/>
    </row>
    <row r="16" spans="1:39" x14ac:dyDescent="0.2">
      <c r="A16" s="28" t="s">
        <v>82</v>
      </c>
      <c r="B16" s="45">
        <f t="shared" si="1"/>
        <v>133367678.73999999</v>
      </c>
      <c r="C16" s="38">
        <v>10758527.82</v>
      </c>
      <c r="D16" s="38">
        <v>10027343.220000001</v>
      </c>
      <c r="E16" s="38">
        <v>11883168.039999999</v>
      </c>
      <c r="F16" s="38">
        <v>10464257.880000001</v>
      </c>
      <c r="G16" s="38">
        <v>11056140.18</v>
      </c>
      <c r="H16" s="38">
        <v>11068068.07</v>
      </c>
      <c r="I16" s="38">
        <v>11394242.9</v>
      </c>
      <c r="J16" s="38">
        <v>11434250.83</v>
      </c>
      <c r="K16" s="38">
        <v>10977303.869999999</v>
      </c>
      <c r="L16" s="38">
        <v>11264511.27</v>
      </c>
      <c r="M16" s="38">
        <v>11201148.529999999</v>
      </c>
      <c r="N16" s="38">
        <v>11838716.130000001</v>
      </c>
      <c r="O16" s="47"/>
      <c r="P16" s="38"/>
    </row>
    <row r="17" spans="1:39" s="4" customFormat="1" ht="14.25" x14ac:dyDescent="0.2">
      <c r="A17" s="49" t="s">
        <v>101</v>
      </c>
      <c r="B17" s="45">
        <f t="shared" si="1"/>
        <v>85319455</v>
      </c>
      <c r="C17" s="20">
        <v>5226328</v>
      </c>
      <c r="D17" s="20">
        <v>4722084</v>
      </c>
      <c r="E17" s="20">
        <v>5784961</v>
      </c>
      <c r="F17" s="20">
        <v>4845561</v>
      </c>
      <c r="G17" s="20">
        <v>10714289</v>
      </c>
      <c r="H17" s="20">
        <v>6685902</v>
      </c>
      <c r="I17" s="20">
        <v>6069171</v>
      </c>
      <c r="J17" s="20">
        <v>8437829</v>
      </c>
      <c r="K17" s="20">
        <v>8696253</v>
      </c>
      <c r="L17" s="20">
        <v>8946160</v>
      </c>
      <c r="M17" s="20">
        <v>9015602</v>
      </c>
      <c r="N17" s="20">
        <v>6175315</v>
      </c>
      <c r="O17" s="47"/>
      <c r="P17" s="20"/>
    </row>
    <row r="18" spans="1:39" x14ac:dyDescent="0.2">
      <c r="A18" s="34" t="s">
        <v>69</v>
      </c>
      <c r="B18" s="45">
        <f t="shared" si="1"/>
        <v>13950918</v>
      </c>
      <c r="C18" s="38">
        <v>886690</v>
      </c>
      <c r="D18" s="38">
        <v>799481</v>
      </c>
      <c r="E18" s="38">
        <v>806380</v>
      </c>
      <c r="F18" s="38">
        <v>1060130</v>
      </c>
      <c r="G18" s="38">
        <v>1175159</v>
      </c>
      <c r="H18" s="38">
        <v>1067662</v>
      </c>
      <c r="I18" s="38">
        <v>905732</v>
      </c>
      <c r="J18" s="38">
        <v>1032466</v>
      </c>
      <c r="K18" s="38">
        <v>2159595</v>
      </c>
      <c r="L18" s="38">
        <v>1735989</v>
      </c>
      <c r="M18" s="38">
        <v>1370538</v>
      </c>
      <c r="N18" s="38">
        <v>951096</v>
      </c>
      <c r="O18" s="47"/>
      <c r="P18" s="38"/>
    </row>
    <row r="19" spans="1:39" x14ac:dyDescent="0.2">
      <c r="A19" s="35" t="s">
        <v>83</v>
      </c>
      <c r="B19" s="45">
        <f t="shared" si="1"/>
        <v>389090</v>
      </c>
      <c r="C19" s="38">
        <v>31500</v>
      </c>
      <c r="D19" s="38">
        <v>0</v>
      </c>
      <c r="E19" s="38">
        <v>42708</v>
      </c>
      <c r="F19" s="38">
        <v>36960</v>
      </c>
      <c r="G19" s="38">
        <v>0</v>
      </c>
      <c r="H19" s="38">
        <v>54465</v>
      </c>
      <c r="I19" s="38">
        <v>0</v>
      </c>
      <c r="J19" s="38">
        <v>58000</v>
      </c>
      <c r="K19" s="38">
        <v>0</v>
      </c>
      <c r="L19" s="38">
        <v>57534</v>
      </c>
      <c r="M19" s="38">
        <v>54254</v>
      </c>
      <c r="N19" s="38">
        <v>53669</v>
      </c>
      <c r="O19" s="47"/>
      <c r="P19" s="38"/>
    </row>
    <row r="20" spans="1:39" ht="14.25" x14ac:dyDescent="0.2">
      <c r="A20" s="39" t="s">
        <v>47</v>
      </c>
      <c r="B20" s="46">
        <f t="shared" ref="B20" si="2">SUM(C20:N20)</f>
        <v>2192661048.1639585</v>
      </c>
      <c r="C20" s="40">
        <v>145352559.31346416</v>
      </c>
      <c r="D20" s="40">
        <v>137362004.81688246</v>
      </c>
      <c r="E20" s="40">
        <v>180651457.03865579</v>
      </c>
      <c r="F20" s="40">
        <v>183503176.84306371</v>
      </c>
      <c r="G20" s="40">
        <v>182378486.17545286</v>
      </c>
      <c r="H20" s="40">
        <v>205596072.8726967</v>
      </c>
      <c r="I20" s="40">
        <v>265679648.79249096</v>
      </c>
      <c r="J20" s="40">
        <v>235340681.17648834</v>
      </c>
      <c r="K20" s="40">
        <v>199756410.87800658</v>
      </c>
      <c r="L20" s="40">
        <v>174235508.54529187</v>
      </c>
      <c r="M20" s="40">
        <v>142152303.9281379</v>
      </c>
      <c r="N20" s="40">
        <v>140652737.78332701</v>
      </c>
      <c r="O20" s="47"/>
      <c r="P20" s="38"/>
    </row>
    <row r="21" spans="1:39" s="4" customFormat="1" x14ac:dyDescent="0.2">
      <c r="A21" s="1" t="s">
        <v>87</v>
      </c>
      <c r="B21" s="48"/>
      <c r="C21" s="48"/>
      <c r="D21" s="48"/>
      <c r="E21" s="48"/>
      <c r="F21" s="48"/>
      <c r="G21" s="48"/>
      <c r="H21" s="48"/>
      <c r="I21" s="48"/>
      <c r="J21" s="48"/>
      <c r="K21" s="48"/>
      <c r="L21" s="48"/>
      <c r="M21" s="48"/>
      <c r="N21" s="48"/>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18"/>
    </row>
    <row r="22" spans="1:39" s="4" customFormat="1" ht="11.25" customHeight="1" x14ac:dyDescent="0.2">
      <c r="A22" s="2" t="s">
        <v>42</v>
      </c>
      <c r="C22" s="6"/>
      <c r="AL22" s="3"/>
    </row>
    <row r="23" spans="1:39" s="4" customFormat="1" ht="11.25" customHeight="1" x14ac:dyDescent="0.2">
      <c r="A23" s="2" t="s">
        <v>103</v>
      </c>
      <c r="C23" s="6"/>
      <c r="AL23" s="3"/>
    </row>
    <row r="24" spans="1:39" s="4" customFormat="1" ht="11.25" customHeight="1" x14ac:dyDescent="0.2">
      <c r="A24" s="2" t="s">
        <v>102</v>
      </c>
      <c r="C24" s="6"/>
      <c r="AL24" s="3"/>
    </row>
    <row r="25" spans="1:39" x14ac:dyDescent="0.2">
      <c r="A25" s="1" t="s">
        <v>104</v>
      </c>
    </row>
    <row r="26" spans="1:39" x14ac:dyDescent="0.2">
      <c r="C26" s="66"/>
      <c r="D26" s="66"/>
      <c r="E26" s="66"/>
      <c r="F26" s="66"/>
      <c r="G26" s="66"/>
      <c r="H26" s="66"/>
      <c r="I26" s="66"/>
      <c r="J26" s="66"/>
      <c r="K26" s="66"/>
      <c r="L26" s="66"/>
      <c r="M26" s="66"/>
      <c r="N26" s="6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39"/>
  <sheetViews>
    <sheetView showGridLines="0" zoomScale="90" zoomScaleNormal="90" workbookViewId="0">
      <selection activeCell="B7" sqref="B7"/>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8" s="4" customFormat="1" x14ac:dyDescent="0.2">
      <c r="A2" s="3" t="s">
        <v>55</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s="4" customFormat="1" x14ac:dyDescent="0.2">
      <c r="A3" s="3" t="s">
        <v>79</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
      <c r="B4" s="67"/>
    </row>
    <row r="6" spans="1:38"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8" x14ac:dyDescent="0.2">
      <c r="A7" s="30" t="s">
        <v>48</v>
      </c>
      <c r="B7" s="54">
        <f t="shared" ref="B7:N7" si="0">SUM(B8:B20)</f>
        <v>1769763818.8199997</v>
      </c>
      <c r="C7" s="55">
        <f t="shared" si="0"/>
        <v>144371700.88</v>
      </c>
      <c r="D7" s="55">
        <f t="shared" si="0"/>
        <v>130619867.70999999</v>
      </c>
      <c r="E7" s="55">
        <f t="shared" si="0"/>
        <v>153714749.36000001</v>
      </c>
      <c r="F7" s="55">
        <f t="shared" si="0"/>
        <v>141070077.94999999</v>
      </c>
      <c r="G7" s="55">
        <f t="shared" si="0"/>
        <v>150869087.98999998</v>
      </c>
      <c r="H7" s="56">
        <f t="shared" si="0"/>
        <v>148642247.48000002</v>
      </c>
      <c r="I7" s="56">
        <f t="shared" si="0"/>
        <v>156284895.69</v>
      </c>
      <c r="J7" s="56">
        <f t="shared" si="0"/>
        <v>151638579.44</v>
      </c>
      <c r="K7" s="56">
        <f t="shared" si="0"/>
        <v>148116411.47999999</v>
      </c>
      <c r="L7" s="56">
        <f t="shared" si="0"/>
        <v>146955821.96000001</v>
      </c>
      <c r="M7" s="56">
        <f t="shared" si="0"/>
        <v>143374552.49000001</v>
      </c>
      <c r="N7" s="56">
        <f t="shared" si="0"/>
        <v>154105826.39000002</v>
      </c>
    </row>
    <row r="8" spans="1:38" x14ac:dyDescent="0.2">
      <c r="A8" s="65" t="s">
        <v>81</v>
      </c>
      <c r="B8" s="54">
        <f>SUM(C8:N8)</f>
        <v>490965169</v>
      </c>
      <c r="C8" s="38">
        <v>40483030</v>
      </c>
      <c r="D8" s="38">
        <v>35967469</v>
      </c>
      <c r="E8" s="38">
        <v>43209690</v>
      </c>
      <c r="F8" s="38">
        <v>39196321</v>
      </c>
      <c r="G8" s="38">
        <v>41669068</v>
      </c>
      <c r="H8" s="38">
        <v>39845283</v>
      </c>
      <c r="I8" s="38">
        <v>42172546</v>
      </c>
      <c r="J8" s="38">
        <v>40937830</v>
      </c>
      <c r="K8" s="38">
        <v>40203870</v>
      </c>
      <c r="L8" s="38">
        <v>41184970</v>
      </c>
      <c r="M8" s="38">
        <v>40267458</v>
      </c>
      <c r="N8" s="38">
        <v>45827634</v>
      </c>
    </row>
    <row r="9" spans="1:38" x14ac:dyDescent="0.2">
      <c r="A9" s="65" t="s">
        <v>6</v>
      </c>
      <c r="B9" s="54">
        <f t="shared" ref="B9:B21" si="1">SUM(C9:N9)</f>
        <v>339243990.78000003</v>
      </c>
      <c r="C9" s="38">
        <v>27012043.07</v>
      </c>
      <c r="D9" s="38">
        <v>24806439.719999999</v>
      </c>
      <c r="E9" s="38">
        <v>28690776.920000002</v>
      </c>
      <c r="F9" s="38">
        <v>26966817.920000002</v>
      </c>
      <c r="G9" s="38">
        <v>29514082.129999999</v>
      </c>
      <c r="H9" s="38">
        <v>28379477.170000002</v>
      </c>
      <c r="I9" s="38">
        <v>29802467.25</v>
      </c>
      <c r="J9" s="38">
        <v>28990629.170000002</v>
      </c>
      <c r="K9" s="38">
        <v>29876122.190000001</v>
      </c>
      <c r="L9" s="38">
        <v>29123461.490000002</v>
      </c>
      <c r="M9" s="38">
        <v>26924657.02</v>
      </c>
      <c r="N9" s="38">
        <v>29157016.73</v>
      </c>
    </row>
    <row r="10" spans="1:38" x14ac:dyDescent="0.2">
      <c r="A10" s="65" t="s">
        <v>8</v>
      </c>
      <c r="B10" s="54">
        <f t="shared" si="1"/>
        <v>192293487.04999998</v>
      </c>
      <c r="C10" s="38">
        <v>15480640.290000001</v>
      </c>
      <c r="D10" s="38">
        <v>14106896.560000001</v>
      </c>
      <c r="E10" s="38">
        <v>16476309.92</v>
      </c>
      <c r="F10" s="38">
        <v>15318911.35</v>
      </c>
      <c r="G10" s="38">
        <v>16095523.370000001</v>
      </c>
      <c r="H10" s="38">
        <v>15715575.27</v>
      </c>
      <c r="I10" s="38">
        <v>16527735.550000001</v>
      </c>
      <c r="J10" s="38">
        <v>16359616.66</v>
      </c>
      <c r="K10" s="38">
        <v>15537861.779999999</v>
      </c>
      <c r="L10" s="38">
        <v>16144992.82</v>
      </c>
      <c r="M10" s="38">
        <v>16034348.189999999</v>
      </c>
      <c r="N10" s="38">
        <v>18495075.289999999</v>
      </c>
    </row>
    <row r="11" spans="1:38" ht="14.25" x14ac:dyDescent="0.2">
      <c r="A11" s="65" t="s">
        <v>54</v>
      </c>
      <c r="B11" s="54">
        <f t="shared" si="1"/>
        <v>1089555</v>
      </c>
      <c r="C11" s="38">
        <v>82536</v>
      </c>
      <c r="D11" s="38">
        <v>90896</v>
      </c>
      <c r="E11" s="38">
        <v>88304</v>
      </c>
      <c r="F11" s="38">
        <v>65152</v>
      </c>
      <c r="G11" s="38">
        <v>67017</v>
      </c>
      <c r="H11" s="38">
        <v>70464</v>
      </c>
      <c r="I11" s="38">
        <v>117069</v>
      </c>
      <c r="J11" s="38">
        <v>98953</v>
      </c>
      <c r="K11" s="38">
        <v>80712</v>
      </c>
      <c r="L11" s="38">
        <v>86165</v>
      </c>
      <c r="M11" s="38">
        <v>84319</v>
      </c>
      <c r="N11" s="38">
        <v>157968</v>
      </c>
    </row>
    <row r="12" spans="1:38" x14ac:dyDescent="0.2">
      <c r="A12" s="49" t="s">
        <v>11</v>
      </c>
      <c r="B12" s="54">
        <f t="shared" si="1"/>
        <v>175670648.85000002</v>
      </c>
      <c r="C12" s="38">
        <v>16278536</v>
      </c>
      <c r="D12" s="38">
        <v>14396764</v>
      </c>
      <c r="E12" s="38">
        <v>18200986</v>
      </c>
      <c r="F12" s="38">
        <v>14134928</v>
      </c>
      <c r="G12" s="38">
        <v>13548107.33</v>
      </c>
      <c r="H12" s="38">
        <v>12980096.260000002</v>
      </c>
      <c r="I12" s="38">
        <v>15396011.16</v>
      </c>
      <c r="J12" s="38">
        <v>14857638.43</v>
      </c>
      <c r="K12" s="38">
        <v>12001348.449999999</v>
      </c>
      <c r="L12" s="38">
        <v>11726592.189999999</v>
      </c>
      <c r="M12" s="38">
        <v>14322420.66</v>
      </c>
      <c r="N12" s="38">
        <v>17827220.370000001</v>
      </c>
    </row>
    <row r="13" spans="1:38" ht="14.25" x14ac:dyDescent="0.2">
      <c r="A13" s="49" t="s">
        <v>100</v>
      </c>
      <c r="B13" s="54">
        <f t="shared" si="1"/>
        <v>301680013.83999997</v>
      </c>
      <c r="C13" s="38">
        <v>22780920.75</v>
      </c>
      <c r="D13" s="38">
        <v>23039711.600000001</v>
      </c>
      <c r="E13" s="38">
        <v>27356353.68</v>
      </c>
      <c r="F13" s="38">
        <v>23466697.199999999</v>
      </c>
      <c r="G13" s="38">
        <v>26404142.879999999</v>
      </c>
      <c r="H13" s="38">
        <v>27411553.030000001</v>
      </c>
      <c r="I13" s="38">
        <v>27229066.219999999</v>
      </c>
      <c r="J13" s="38">
        <v>24660858.449999999</v>
      </c>
      <c r="K13" s="38">
        <v>25250202.399999999</v>
      </c>
      <c r="L13" s="38">
        <v>26024844.739999998</v>
      </c>
      <c r="M13" s="38">
        <v>24156152.84</v>
      </c>
      <c r="N13" s="38">
        <v>23899510.050000001</v>
      </c>
    </row>
    <row r="14" spans="1:38" x14ac:dyDescent="0.2">
      <c r="A14" s="50" t="s">
        <v>14</v>
      </c>
      <c r="B14" s="54">
        <f t="shared" si="1"/>
        <v>3098779</v>
      </c>
      <c r="C14" s="38">
        <v>154282</v>
      </c>
      <c r="D14" s="38">
        <v>184771</v>
      </c>
      <c r="E14" s="38">
        <v>194654</v>
      </c>
      <c r="F14" s="38">
        <v>187801</v>
      </c>
      <c r="G14" s="38">
        <v>199438</v>
      </c>
      <c r="H14" s="38">
        <v>199529</v>
      </c>
      <c r="I14" s="38">
        <v>257044</v>
      </c>
      <c r="J14" s="38">
        <v>344682</v>
      </c>
      <c r="K14" s="38">
        <v>428914</v>
      </c>
      <c r="L14" s="38">
        <v>341292</v>
      </c>
      <c r="M14" s="38">
        <v>376312</v>
      </c>
      <c r="N14" s="38">
        <v>230060</v>
      </c>
    </row>
    <row r="15" spans="1:38" x14ac:dyDescent="0.2">
      <c r="A15" s="50" t="s">
        <v>50</v>
      </c>
      <c r="B15" s="54">
        <f t="shared" si="1"/>
        <v>9850</v>
      </c>
      <c r="C15" s="38">
        <v>0</v>
      </c>
      <c r="D15" s="38">
        <v>0</v>
      </c>
      <c r="E15" s="38">
        <v>0</v>
      </c>
      <c r="F15" s="38">
        <v>0</v>
      </c>
      <c r="G15" s="38">
        <v>9850</v>
      </c>
      <c r="H15" s="38">
        <v>0</v>
      </c>
      <c r="I15" s="38">
        <v>0</v>
      </c>
      <c r="J15" s="38">
        <v>0</v>
      </c>
      <c r="K15" s="38">
        <v>0</v>
      </c>
      <c r="L15" s="38">
        <v>0</v>
      </c>
      <c r="M15" s="38">
        <v>0</v>
      </c>
      <c r="N15" s="38">
        <v>0</v>
      </c>
    </row>
    <row r="16" spans="1:38" x14ac:dyDescent="0.2">
      <c r="A16" s="50" t="s">
        <v>62</v>
      </c>
      <c r="B16" s="54">
        <f t="shared" si="1"/>
        <v>9876</v>
      </c>
      <c r="C16" s="38">
        <v>0</v>
      </c>
      <c r="D16" s="38">
        <v>9876</v>
      </c>
      <c r="E16" s="38">
        <v>0</v>
      </c>
      <c r="F16" s="38">
        <v>0</v>
      </c>
      <c r="G16" s="38">
        <v>0</v>
      </c>
      <c r="H16" s="38">
        <v>0</v>
      </c>
      <c r="I16" s="38">
        <v>0</v>
      </c>
      <c r="J16" s="38">
        <v>0</v>
      </c>
      <c r="K16" s="38">
        <v>0</v>
      </c>
      <c r="L16" s="38">
        <v>0</v>
      </c>
      <c r="M16" s="38">
        <v>0</v>
      </c>
      <c r="N16" s="38">
        <v>0</v>
      </c>
    </row>
    <row r="17" spans="1:38" x14ac:dyDescent="0.2">
      <c r="A17" s="65" t="s">
        <v>82</v>
      </c>
      <c r="B17" s="54">
        <f t="shared" si="1"/>
        <v>139618473.30000001</v>
      </c>
      <c r="C17" s="38">
        <v>10663390.77</v>
      </c>
      <c r="D17" s="38">
        <v>10201696.83</v>
      </c>
      <c r="E17" s="38">
        <v>12286818.84</v>
      </c>
      <c r="F17" s="38">
        <v>11018326.48</v>
      </c>
      <c r="G17" s="38">
        <v>12104781.279999999</v>
      </c>
      <c r="H17" s="38">
        <v>11724862.75</v>
      </c>
      <c r="I17" s="38">
        <v>12441301.51</v>
      </c>
      <c r="J17" s="38">
        <v>12067545.73</v>
      </c>
      <c r="K17" s="38">
        <v>11709140.66</v>
      </c>
      <c r="L17" s="38">
        <v>11895700.720000001</v>
      </c>
      <c r="M17" s="38">
        <v>11753189.779999999</v>
      </c>
      <c r="N17" s="38">
        <v>11751717.949999999</v>
      </c>
    </row>
    <row r="18" spans="1:38" ht="14.25" x14ac:dyDescent="0.2">
      <c r="A18" s="49" t="s">
        <v>101</v>
      </c>
      <c r="B18" s="54">
        <f t="shared" si="1"/>
        <v>113830453</v>
      </c>
      <c r="C18" s="38">
        <v>9211963</v>
      </c>
      <c r="D18" s="38">
        <v>6817375</v>
      </c>
      <c r="E18" s="38">
        <v>6636782</v>
      </c>
      <c r="F18" s="38">
        <v>10083608</v>
      </c>
      <c r="G18" s="38">
        <v>10460332</v>
      </c>
      <c r="H18" s="38">
        <v>11243306</v>
      </c>
      <c r="I18" s="38">
        <v>11486686</v>
      </c>
      <c r="J18" s="38">
        <v>11531813</v>
      </c>
      <c r="K18" s="38">
        <v>11888648</v>
      </c>
      <c r="L18" s="38">
        <v>9636616</v>
      </c>
      <c r="M18" s="38">
        <v>8724936</v>
      </c>
      <c r="N18" s="38">
        <v>6108388</v>
      </c>
    </row>
    <row r="19" spans="1:38" x14ac:dyDescent="0.2">
      <c r="A19" s="52" t="s">
        <v>69</v>
      </c>
      <c r="B19" s="54">
        <f t="shared" si="1"/>
        <v>11899211</v>
      </c>
      <c r="C19" s="38">
        <v>2224359</v>
      </c>
      <c r="D19" s="38">
        <v>943353</v>
      </c>
      <c r="E19" s="38">
        <v>574074</v>
      </c>
      <c r="F19" s="38">
        <v>578241</v>
      </c>
      <c r="G19" s="38">
        <v>738746</v>
      </c>
      <c r="H19" s="38">
        <v>1030864</v>
      </c>
      <c r="I19" s="38">
        <v>854969</v>
      </c>
      <c r="J19" s="38">
        <v>1733505</v>
      </c>
      <c r="K19" s="38">
        <v>1139592</v>
      </c>
      <c r="L19" s="38">
        <v>741505</v>
      </c>
      <c r="M19" s="38">
        <v>688767</v>
      </c>
      <c r="N19" s="38">
        <v>651236</v>
      </c>
    </row>
    <row r="20" spans="1:38" x14ac:dyDescent="0.2">
      <c r="A20" s="53" t="s">
        <v>83</v>
      </c>
      <c r="B20" s="54">
        <f t="shared" si="1"/>
        <v>354312</v>
      </c>
      <c r="C20" s="38">
        <v>0</v>
      </c>
      <c r="D20" s="38">
        <v>54619</v>
      </c>
      <c r="E20" s="38">
        <v>0</v>
      </c>
      <c r="F20" s="38">
        <v>53274</v>
      </c>
      <c r="G20" s="38">
        <v>58000</v>
      </c>
      <c r="H20" s="38">
        <v>41237</v>
      </c>
      <c r="I20" s="38">
        <v>0</v>
      </c>
      <c r="J20" s="38">
        <v>55508</v>
      </c>
      <c r="K20" s="38">
        <v>0</v>
      </c>
      <c r="L20" s="38">
        <v>49682</v>
      </c>
      <c r="M20" s="38">
        <v>41992</v>
      </c>
      <c r="N20" s="38">
        <v>0</v>
      </c>
    </row>
    <row r="21" spans="1:38" ht="14.25" x14ac:dyDescent="0.2">
      <c r="A21" s="39" t="s">
        <v>47</v>
      </c>
      <c r="B21" s="57">
        <f t="shared" si="1"/>
        <v>2175196891.3703518</v>
      </c>
      <c r="C21" s="40">
        <v>111529450.79203449</v>
      </c>
      <c r="D21" s="40">
        <v>124323042.34081958</v>
      </c>
      <c r="E21" s="40">
        <v>187687811.23733103</v>
      </c>
      <c r="F21" s="40">
        <v>175646167.64044318</v>
      </c>
      <c r="G21" s="40">
        <v>202488520.60134533</v>
      </c>
      <c r="H21" s="40">
        <v>197094052.4133094</v>
      </c>
      <c r="I21" s="40">
        <v>196794751.16412517</v>
      </c>
      <c r="J21" s="40">
        <v>199162408.68277875</v>
      </c>
      <c r="K21" s="40">
        <v>192853316.8942008</v>
      </c>
      <c r="L21" s="40">
        <v>216548873.22244534</v>
      </c>
      <c r="M21" s="40">
        <v>181846470.62836456</v>
      </c>
      <c r="N21" s="40">
        <v>189222025.75315389</v>
      </c>
    </row>
    <row r="22" spans="1:38" s="4" customFormat="1" x14ac:dyDescent="0.2">
      <c r="A22" s="1" t="s">
        <v>87</v>
      </c>
      <c r="B22" s="48"/>
      <c r="C22" s="48"/>
      <c r="D22" s="48"/>
      <c r="E22" s="48"/>
      <c r="F22" s="48"/>
      <c r="G22" s="48"/>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18"/>
    </row>
    <row r="23" spans="1:38" s="4" customFormat="1" ht="11.25" customHeight="1" x14ac:dyDescent="0.2">
      <c r="A23" s="2" t="s">
        <v>42</v>
      </c>
      <c r="C23" s="6"/>
      <c r="AK23" s="3"/>
    </row>
    <row r="24" spans="1:38" s="4" customFormat="1" ht="11.25" customHeight="1" x14ac:dyDescent="0.2">
      <c r="A24" s="2" t="s">
        <v>85</v>
      </c>
      <c r="C24" s="6"/>
      <c r="AK24" s="3"/>
    </row>
    <row r="25" spans="1:38" s="4" customFormat="1" ht="11.25" customHeight="1" x14ac:dyDescent="0.2">
      <c r="A25" s="2" t="s">
        <v>86</v>
      </c>
      <c r="C25" s="6"/>
      <c r="AK25" s="3"/>
    </row>
    <row r="26" spans="1:38" x14ac:dyDescent="0.2">
      <c r="A26" s="2" t="s">
        <v>103</v>
      </c>
    </row>
    <row r="27" spans="1:38" x14ac:dyDescent="0.2">
      <c r="A27" s="2" t="s">
        <v>102</v>
      </c>
    </row>
    <row r="28" spans="1:38" x14ac:dyDescent="0.2">
      <c r="A28" s="1" t="s">
        <v>104</v>
      </c>
      <c r="B28" s="38"/>
    </row>
    <row r="29" spans="1:38" x14ac:dyDescent="0.2">
      <c r="B29" s="38"/>
    </row>
    <row r="30" spans="1:38" x14ac:dyDescent="0.2">
      <c r="A30" s="64"/>
      <c r="B30" s="38"/>
    </row>
    <row r="31" spans="1:38" x14ac:dyDescent="0.2">
      <c r="B31" s="38"/>
    </row>
    <row r="32" spans="1:38" x14ac:dyDescent="0.2">
      <c r="B32" s="38"/>
    </row>
    <row r="33" spans="2:2" x14ac:dyDescent="0.2">
      <c r="B33" s="38"/>
    </row>
    <row r="34" spans="2:2" x14ac:dyDescent="0.2">
      <c r="B34" s="38"/>
    </row>
    <row r="35" spans="2:2" x14ac:dyDescent="0.2">
      <c r="B35" s="38"/>
    </row>
    <row r="36" spans="2:2" x14ac:dyDescent="0.2">
      <c r="B36" s="38"/>
    </row>
    <row r="37" spans="2:2" x14ac:dyDescent="0.2">
      <c r="B37" s="38"/>
    </row>
    <row r="38" spans="2:2" x14ac:dyDescent="0.2">
      <c r="B38" s="38"/>
    </row>
    <row r="39" spans="2:2" x14ac:dyDescent="0.2">
      <c r="B39" s="38"/>
    </row>
  </sheetData>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3410-F32A-4E09-B83F-F6235414BEBD}">
  <dimension ref="A2:AL33"/>
  <sheetViews>
    <sheetView showGridLines="0" workbookViewId="0">
      <selection sqref="A1:XFD1048576"/>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8" s="4" customFormat="1" x14ac:dyDescent="0.2">
      <c r="A2" s="3" t="s">
        <v>99</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
      <c r="B4" s="67"/>
    </row>
    <row r="6" spans="1:38"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8" x14ac:dyDescent="0.2">
      <c r="A7" s="30" t="s">
        <v>48</v>
      </c>
      <c r="B7" s="42">
        <f t="shared" ref="B7:N7" si="0">SUM(B8:B23)</f>
        <v>1831670474.48</v>
      </c>
      <c r="C7" s="44">
        <f t="shared" si="0"/>
        <v>151592986.31999999</v>
      </c>
      <c r="D7" s="44">
        <f t="shared" si="0"/>
        <v>141671762.47999999</v>
      </c>
      <c r="E7" s="44">
        <f t="shared" si="0"/>
        <v>157990391.03999999</v>
      </c>
      <c r="F7" s="44">
        <f t="shared" si="0"/>
        <v>147473058.68000001</v>
      </c>
      <c r="G7" s="44">
        <f t="shared" si="0"/>
        <v>156114834.59</v>
      </c>
      <c r="H7" s="44">
        <f t="shared" si="0"/>
        <v>149071580.36000001</v>
      </c>
      <c r="I7" s="44">
        <f t="shared" si="0"/>
        <v>159044332.80000001</v>
      </c>
      <c r="J7" s="44">
        <f t="shared" si="0"/>
        <v>157854803.55000001</v>
      </c>
      <c r="K7" s="44">
        <f t="shared" si="0"/>
        <v>145154414.69999999</v>
      </c>
      <c r="L7" s="44">
        <f t="shared" si="0"/>
        <v>152192717.57999998</v>
      </c>
      <c r="M7" s="44">
        <f t="shared" si="0"/>
        <v>149523418.55000001</v>
      </c>
      <c r="N7" s="44">
        <f t="shared" si="0"/>
        <v>163986173.83000001</v>
      </c>
    </row>
    <row r="8" spans="1:38" x14ac:dyDescent="0.2">
      <c r="A8" s="65" t="s">
        <v>81</v>
      </c>
      <c r="B8" s="42">
        <f>SUM(C8:N8)</f>
        <v>501466686</v>
      </c>
      <c r="C8" s="38">
        <v>41292611</v>
      </c>
      <c r="D8" s="38">
        <v>40720035</v>
      </c>
      <c r="E8" s="38">
        <v>43032565</v>
      </c>
      <c r="F8" s="38">
        <v>41490586</v>
      </c>
      <c r="G8" s="38">
        <v>42683090</v>
      </c>
      <c r="H8" s="38">
        <v>40253233</v>
      </c>
      <c r="I8" s="38">
        <v>42328659</v>
      </c>
      <c r="J8" s="38">
        <v>42028881</v>
      </c>
      <c r="K8" s="38">
        <v>40229445</v>
      </c>
      <c r="L8" s="38">
        <v>41026665</v>
      </c>
      <c r="M8" s="38">
        <v>41661152</v>
      </c>
      <c r="N8" s="38">
        <v>44719764</v>
      </c>
    </row>
    <row r="9" spans="1:38" x14ac:dyDescent="0.2">
      <c r="A9" s="65" t="s">
        <v>6</v>
      </c>
      <c r="B9" s="42">
        <f t="shared" ref="B9:B24" si="1">SUM(C9:N9)</f>
        <v>367998438.60000002</v>
      </c>
      <c r="C9" s="38">
        <v>28462530.23</v>
      </c>
      <c r="D9" s="38">
        <v>28034017.259999998</v>
      </c>
      <c r="E9" s="38">
        <v>30688578.66</v>
      </c>
      <c r="F9" s="38">
        <v>29524219.350000001</v>
      </c>
      <c r="G9" s="38">
        <v>31051867.079999998</v>
      </c>
      <c r="H9" s="38">
        <v>29868765</v>
      </c>
      <c r="I9" s="38">
        <v>31239801.989999998</v>
      </c>
      <c r="J9" s="38">
        <v>32247602</v>
      </c>
      <c r="K9" s="38">
        <v>30460552</v>
      </c>
      <c r="L9" s="38">
        <v>32035975</v>
      </c>
      <c r="M9" s="38">
        <v>29685771</v>
      </c>
      <c r="N9" s="38">
        <v>34698759.030000001</v>
      </c>
    </row>
    <row r="10" spans="1:38" x14ac:dyDescent="0.2">
      <c r="A10" s="65" t="s">
        <v>8</v>
      </c>
      <c r="B10" s="42">
        <f t="shared" si="1"/>
        <v>196913635.12</v>
      </c>
      <c r="C10" s="38">
        <v>16850523.219999999</v>
      </c>
      <c r="D10" s="38">
        <v>15954413.26</v>
      </c>
      <c r="E10" s="38">
        <v>17045104.510000002</v>
      </c>
      <c r="F10" s="38">
        <v>16027558.83</v>
      </c>
      <c r="G10" s="38">
        <v>16796109</v>
      </c>
      <c r="H10" s="38">
        <v>16099188</v>
      </c>
      <c r="I10" s="38">
        <v>17156634</v>
      </c>
      <c r="J10" s="38">
        <v>17424082</v>
      </c>
      <c r="K10" s="38">
        <v>15796904</v>
      </c>
      <c r="L10" s="38">
        <v>16169860</v>
      </c>
      <c r="M10" s="38">
        <v>14582119</v>
      </c>
      <c r="N10" s="38">
        <v>17011139.300000001</v>
      </c>
    </row>
    <row r="11" spans="1:38" ht="14.25" x14ac:dyDescent="0.2">
      <c r="A11" s="65" t="s">
        <v>54</v>
      </c>
      <c r="B11" s="42">
        <f t="shared" si="1"/>
        <v>1556271</v>
      </c>
      <c r="C11" s="38">
        <v>104639</v>
      </c>
      <c r="D11" s="38">
        <v>88943</v>
      </c>
      <c r="E11" s="38">
        <v>101705</v>
      </c>
      <c r="F11" s="38">
        <v>76007</v>
      </c>
      <c r="G11" s="38">
        <v>102461</v>
      </c>
      <c r="H11" s="38">
        <v>137875</v>
      </c>
      <c r="I11" s="38">
        <v>118614</v>
      </c>
      <c r="J11" s="38">
        <v>180013</v>
      </c>
      <c r="K11" s="38">
        <v>163359</v>
      </c>
      <c r="L11" s="38">
        <v>144600</v>
      </c>
      <c r="M11" s="38">
        <v>156946</v>
      </c>
      <c r="N11" s="38">
        <v>181109</v>
      </c>
    </row>
    <row r="12" spans="1:38" x14ac:dyDescent="0.2">
      <c r="A12" s="49" t="s">
        <v>11</v>
      </c>
      <c r="B12" s="42">
        <f t="shared" si="1"/>
        <v>189205695.73000002</v>
      </c>
      <c r="C12" s="38">
        <v>18342119.870000001</v>
      </c>
      <c r="D12" s="38">
        <v>17335010.960000001</v>
      </c>
      <c r="E12" s="38">
        <v>18535941.869999997</v>
      </c>
      <c r="F12" s="38">
        <v>16146498.5</v>
      </c>
      <c r="G12" s="38">
        <v>13912173.51</v>
      </c>
      <c r="H12" s="38">
        <v>14329123.359999999</v>
      </c>
      <c r="I12" s="38">
        <v>16779552.810000002</v>
      </c>
      <c r="J12" s="38">
        <v>15561576.550000001</v>
      </c>
      <c r="K12" s="38">
        <v>11155764.699999999</v>
      </c>
      <c r="L12" s="38">
        <v>12499041.58</v>
      </c>
      <c r="M12" s="38">
        <v>14997770.550000001</v>
      </c>
      <c r="N12" s="38">
        <v>19611121.469999999</v>
      </c>
    </row>
    <row r="13" spans="1:38" ht="14.25" x14ac:dyDescent="0.2">
      <c r="A13" s="49" t="s">
        <v>100</v>
      </c>
      <c r="B13" s="42">
        <f t="shared" si="1"/>
        <v>297346953.66000003</v>
      </c>
      <c r="C13" s="38">
        <v>23095576</v>
      </c>
      <c r="D13" s="38">
        <v>24023657</v>
      </c>
      <c r="E13" s="38">
        <v>25583758</v>
      </c>
      <c r="F13" s="38">
        <v>24929178</v>
      </c>
      <c r="G13" s="38">
        <v>25047770</v>
      </c>
      <c r="H13" s="38">
        <v>25654690</v>
      </c>
      <c r="I13" s="38">
        <v>25920865</v>
      </c>
      <c r="J13" s="38">
        <v>26146688</v>
      </c>
      <c r="K13" s="38">
        <v>23912922</v>
      </c>
      <c r="L13" s="38">
        <v>25974723</v>
      </c>
      <c r="M13" s="38">
        <v>23607150</v>
      </c>
      <c r="N13" s="38">
        <v>23449976.66</v>
      </c>
    </row>
    <row r="14" spans="1:38" x14ac:dyDescent="0.2">
      <c r="A14" s="50" t="s">
        <v>62</v>
      </c>
      <c r="B14" s="42">
        <f t="shared" si="1"/>
        <v>11852</v>
      </c>
      <c r="C14" s="38">
        <v>0</v>
      </c>
      <c r="D14" s="38">
        <v>0</v>
      </c>
      <c r="E14" s="38">
        <v>0</v>
      </c>
      <c r="F14" s="38">
        <v>0</v>
      </c>
      <c r="G14" s="38">
        <v>11852</v>
      </c>
      <c r="H14" s="38">
        <v>0</v>
      </c>
      <c r="I14" s="38">
        <v>0</v>
      </c>
      <c r="J14" s="38">
        <v>0</v>
      </c>
      <c r="K14" s="38">
        <v>0</v>
      </c>
      <c r="L14" s="38">
        <v>0</v>
      </c>
      <c r="M14" s="38">
        <v>0</v>
      </c>
      <c r="N14" s="38">
        <v>0</v>
      </c>
      <c r="O14" s="38"/>
    </row>
    <row r="15" spans="1:38" x14ac:dyDescent="0.2">
      <c r="A15" s="50" t="s">
        <v>14</v>
      </c>
      <c r="B15" s="42">
        <f t="shared" si="1"/>
        <v>4808113</v>
      </c>
      <c r="C15" s="38">
        <v>291367</v>
      </c>
      <c r="D15" s="38">
        <v>275622</v>
      </c>
      <c r="E15" s="38">
        <v>352928</v>
      </c>
      <c r="F15" s="38">
        <v>325709</v>
      </c>
      <c r="G15" s="38">
        <v>622318</v>
      </c>
      <c r="H15" s="38">
        <v>573832</v>
      </c>
      <c r="I15" s="38">
        <v>394773</v>
      </c>
      <c r="J15" s="38">
        <v>381514</v>
      </c>
      <c r="K15" s="38">
        <v>375749</v>
      </c>
      <c r="L15" s="38">
        <v>370336</v>
      </c>
      <c r="M15" s="38">
        <v>354844</v>
      </c>
      <c r="N15" s="38">
        <v>489121</v>
      </c>
      <c r="O15" s="38"/>
    </row>
    <row r="16" spans="1:38" x14ac:dyDescent="0.2">
      <c r="A16" s="50" t="s">
        <v>96</v>
      </c>
      <c r="B16" s="42">
        <f t="shared" si="1"/>
        <v>0</v>
      </c>
      <c r="C16" s="38">
        <v>0</v>
      </c>
      <c r="D16" s="38">
        <v>0</v>
      </c>
      <c r="E16" s="38">
        <v>0</v>
      </c>
      <c r="F16" s="38">
        <v>0</v>
      </c>
      <c r="G16" s="38">
        <v>0</v>
      </c>
      <c r="H16" s="38">
        <v>0</v>
      </c>
      <c r="I16" s="38">
        <v>0</v>
      </c>
      <c r="J16" s="38">
        <v>0</v>
      </c>
      <c r="K16" s="38">
        <v>0</v>
      </c>
      <c r="L16" s="38">
        <v>0</v>
      </c>
      <c r="M16" s="38">
        <v>0</v>
      </c>
      <c r="N16" s="38">
        <v>0</v>
      </c>
      <c r="O16" s="38"/>
    </row>
    <row r="17" spans="1:15" x14ac:dyDescent="0.2">
      <c r="A17" s="50" t="s">
        <v>97</v>
      </c>
      <c r="B17" s="42">
        <f t="shared" si="1"/>
        <v>0</v>
      </c>
      <c r="C17" s="38">
        <v>0</v>
      </c>
      <c r="D17" s="38">
        <v>0</v>
      </c>
      <c r="E17" s="38">
        <v>0</v>
      </c>
      <c r="F17" s="38">
        <v>0</v>
      </c>
      <c r="G17" s="38">
        <v>0</v>
      </c>
      <c r="H17" s="38">
        <v>0</v>
      </c>
      <c r="I17" s="38">
        <v>0</v>
      </c>
      <c r="J17" s="38">
        <v>0</v>
      </c>
      <c r="K17" s="38">
        <v>0</v>
      </c>
      <c r="L17" s="38">
        <v>0</v>
      </c>
      <c r="M17" s="38">
        <v>0</v>
      </c>
      <c r="N17" s="38">
        <v>0</v>
      </c>
      <c r="O17" s="38"/>
    </row>
    <row r="18" spans="1:15" x14ac:dyDescent="0.2">
      <c r="A18" s="65" t="s">
        <v>82</v>
      </c>
      <c r="B18" s="42">
        <f t="shared" si="1"/>
        <v>151038015.37</v>
      </c>
      <c r="C18" s="38">
        <v>11537320</v>
      </c>
      <c r="D18" s="38">
        <v>11581515</v>
      </c>
      <c r="E18" s="38">
        <v>12451474</v>
      </c>
      <c r="F18" s="38">
        <v>12261639</v>
      </c>
      <c r="G18" s="38">
        <v>12800514</v>
      </c>
      <c r="H18" s="38">
        <v>12480629</v>
      </c>
      <c r="I18" s="38">
        <v>13238832</v>
      </c>
      <c r="J18" s="38">
        <v>13153535</v>
      </c>
      <c r="K18" s="38">
        <v>12313403</v>
      </c>
      <c r="L18" s="38">
        <v>13515436</v>
      </c>
      <c r="M18" s="38">
        <v>12688264</v>
      </c>
      <c r="N18" s="38">
        <v>13015454.369999999</v>
      </c>
      <c r="O18" s="38"/>
    </row>
    <row r="19" spans="1:15" ht="14.25" x14ac:dyDescent="0.2">
      <c r="A19" s="49" t="s">
        <v>101</v>
      </c>
      <c r="B19" s="42">
        <f t="shared" si="1"/>
        <v>111568559</v>
      </c>
      <c r="C19" s="38">
        <v>10934208</v>
      </c>
      <c r="D19" s="38">
        <v>3131659</v>
      </c>
      <c r="E19" s="38">
        <v>9610590</v>
      </c>
      <c r="F19" s="38">
        <v>6015513</v>
      </c>
      <c r="G19" s="38">
        <v>12354574</v>
      </c>
      <c r="H19" s="38">
        <v>8246636</v>
      </c>
      <c r="I19" s="38">
        <v>10454262</v>
      </c>
      <c r="J19" s="38">
        <v>10055026</v>
      </c>
      <c r="K19" s="38">
        <v>9946029</v>
      </c>
      <c r="L19" s="38">
        <v>9552649</v>
      </c>
      <c r="M19" s="38">
        <v>11133774</v>
      </c>
      <c r="N19" s="38">
        <v>10133639</v>
      </c>
      <c r="O19" s="38"/>
    </row>
    <row r="20" spans="1:15" x14ac:dyDescent="0.2">
      <c r="A20" s="52" t="s">
        <v>70</v>
      </c>
      <c r="B20" s="42">
        <f t="shared" si="1"/>
        <v>0</v>
      </c>
      <c r="C20" s="38">
        <v>0</v>
      </c>
      <c r="D20" s="38">
        <v>0</v>
      </c>
      <c r="E20" s="38">
        <v>0</v>
      </c>
      <c r="F20" s="38">
        <v>0</v>
      </c>
      <c r="G20" s="38">
        <v>0</v>
      </c>
      <c r="H20" s="38">
        <v>0</v>
      </c>
      <c r="I20" s="38">
        <v>0</v>
      </c>
      <c r="J20" s="38">
        <v>0</v>
      </c>
      <c r="K20" s="38">
        <v>0</v>
      </c>
      <c r="L20" s="38">
        <v>0</v>
      </c>
      <c r="M20" s="38">
        <v>0</v>
      </c>
      <c r="N20" s="38">
        <v>0</v>
      </c>
      <c r="O20" s="38"/>
    </row>
    <row r="21" spans="1:15" x14ac:dyDescent="0.2">
      <c r="A21" s="52" t="s">
        <v>69</v>
      </c>
      <c r="B21" s="42">
        <f t="shared" si="1"/>
        <v>9519767</v>
      </c>
      <c r="C21" s="38">
        <v>635381</v>
      </c>
      <c r="D21" s="38">
        <v>478640</v>
      </c>
      <c r="E21" s="38">
        <v>530492</v>
      </c>
      <c r="F21" s="38">
        <v>676150</v>
      </c>
      <c r="G21" s="38">
        <v>691025</v>
      </c>
      <c r="H21" s="38">
        <v>1427609</v>
      </c>
      <c r="I21" s="38">
        <v>1369147</v>
      </c>
      <c r="J21" s="38">
        <v>675886</v>
      </c>
      <c r="K21" s="38">
        <v>800287</v>
      </c>
      <c r="L21" s="38">
        <v>903432</v>
      </c>
      <c r="M21" s="38">
        <v>655628</v>
      </c>
      <c r="N21" s="38">
        <v>676090</v>
      </c>
      <c r="O21" s="38"/>
    </row>
    <row r="22" spans="1:15" x14ac:dyDescent="0.2">
      <c r="A22" s="53" t="s">
        <v>98</v>
      </c>
      <c r="B22" s="42">
        <f t="shared" si="1"/>
        <v>0</v>
      </c>
      <c r="C22" s="38">
        <v>0</v>
      </c>
      <c r="D22" s="38">
        <v>0</v>
      </c>
      <c r="E22" s="38">
        <v>0</v>
      </c>
      <c r="F22" s="38">
        <v>0</v>
      </c>
      <c r="G22" s="38">
        <v>0</v>
      </c>
      <c r="H22" s="38">
        <v>0</v>
      </c>
      <c r="I22" s="38">
        <v>0</v>
      </c>
      <c r="J22" s="38">
        <v>0</v>
      </c>
      <c r="K22" s="38">
        <v>0</v>
      </c>
      <c r="L22" s="38">
        <v>0</v>
      </c>
      <c r="M22" s="38">
        <v>0</v>
      </c>
      <c r="N22" s="38">
        <v>0</v>
      </c>
      <c r="O22" s="38"/>
    </row>
    <row r="23" spans="1:15" x14ac:dyDescent="0.2">
      <c r="A23" s="53" t="s">
        <v>83</v>
      </c>
      <c r="B23" s="42">
        <f t="shared" si="1"/>
        <v>236488</v>
      </c>
      <c r="C23" s="38">
        <v>46711</v>
      </c>
      <c r="D23" s="38">
        <v>48250</v>
      </c>
      <c r="E23" s="38">
        <v>57254</v>
      </c>
      <c r="F23" s="38">
        <v>0</v>
      </c>
      <c r="G23" s="38">
        <v>41081</v>
      </c>
      <c r="H23" s="38">
        <v>0</v>
      </c>
      <c r="I23" s="38">
        <v>43192</v>
      </c>
      <c r="J23" s="38">
        <v>0</v>
      </c>
      <c r="K23" s="38">
        <v>0</v>
      </c>
      <c r="L23" s="38">
        <v>0</v>
      </c>
      <c r="M23" s="38">
        <v>0</v>
      </c>
      <c r="N23" s="38">
        <v>0</v>
      </c>
      <c r="O23" s="38"/>
    </row>
    <row r="24" spans="1:15" ht="14.25" x14ac:dyDescent="0.2">
      <c r="A24" s="39" t="s">
        <v>47</v>
      </c>
      <c r="B24" s="43">
        <f t="shared" si="1"/>
        <v>2503979232.2318506</v>
      </c>
      <c r="C24" s="69">
        <v>177839892.55959558</v>
      </c>
      <c r="D24" s="69">
        <v>194334863.51923618</v>
      </c>
      <c r="E24" s="69">
        <v>207200887.39955568</v>
      </c>
      <c r="F24" s="69">
        <v>199348356.13807115</v>
      </c>
      <c r="G24" s="69">
        <v>204160038.87440863</v>
      </c>
      <c r="H24" s="69">
        <v>221009357.37741506</v>
      </c>
      <c r="I24" s="69">
        <v>224445436.92288214</v>
      </c>
      <c r="J24" s="69">
        <v>233438521.81941622</v>
      </c>
      <c r="K24" s="69">
        <v>206030511.38222647</v>
      </c>
      <c r="L24" s="69">
        <v>230876002.14262986</v>
      </c>
      <c r="M24" s="69">
        <v>207097378.18929598</v>
      </c>
      <c r="N24" s="69">
        <v>198197985.90711766</v>
      </c>
      <c r="O24" s="38"/>
    </row>
    <row r="25" spans="1:15" x14ac:dyDescent="0.2">
      <c r="A25" s="1" t="s">
        <v>87</v>
      </c>
    </row>
    <row r="26" spans="1:15" x14ac:dyDescent="0.2">
      <c r="A26" s="2" t="s">
        <v>42</v>
      </c>
    </row>
    <row r="27" spans="1:15" x14ac:dyDescent="0.2">
      <c r="A27" s="2" t="s">
        <v>85</v>
      </c>
    </row>
    <row r="28" spans="1:15" x14ac:dyDescent="0.2">
      <c r="A28" s="2" t="s">
        <v>86</v>
      </c>
    </row>
    <row r="29" spans="1:15" x14ac:dyDescent="0.2">
      <c r="A29" s="2" t="s">
        <v>103</v>
      </c>
    </row>
    <row r="30" spans="1:15" x14ac:dyDescent="0.2">
      <c r="A30" s="2" t="s">
        <v>102</v>
      </c>
      <c r="B30" s="68"/>
      <c r="C30" s="68"/>
      <c r="D30" s="68"/>
      <c r="E30" s="68"/>
      <c r="F30" s="68"/>
      <c r="G30" s="68"/>
      <c r="H30" s="68"/>
      <c r="I30" s="68"/>
      <c r="J30" s="68"/>
      <c r="K30" s="68"/>
      <c r="L30" s="68"/>
      <c r="M30" s="68"/>
      <c r="N30" s="68"/>
    </row>
    <row r="31" spans="1:15" x14ac:dyDescent="0.2">
      <c r="A31" s="1" t="s">
        <v>104</v>
      </c>
      <c r="B31" s="47"/>
      <c r="C31" s="47"/>
      <c r="D31" s="47"/>
      <c r="E31" s="47"/>
      <c r="F31" s="47"/>
      <c r="G31" s="47"/>
      <c r="H31" s="47"/>
      <c r="I31" s="47"/>
      <c r="J31" s="47"/>
      <c r="K31" s="47"/>
      <c r="L31" s="47"/>
      <c r="M31" s="47"/>
      <c r="N31" s="47"/>
    </row>
    <row r="33" spans="3:14" x14ac:dyDescent="0.2">
      <c r="C33" s="66"/>
      <c r="D33" s="66"/>
      <c r="E33" s="66"/>
      <c r="F33" s="66"/>
      <c r="G33" s="66"/>
      <c r="H33" s="66"/>
      <c r="I33" s="66"/>
      <c r="J33" s="66"/>
      <c r="K33" s="66"/>
      <c r="L33" s="66"/>
      <c r="M33" s="66"/>
      <c r="N33" s="66"/>
    </row>
  </sheetData>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3F44-BC04-4B79-B306-E2903C76530D}">
  <dimension ref="A2:AL34"/>
  <sheetViews>
    <sheetView showGridLines="0" tabSelected="1" zoomScale="90" zoomScaleNormal="90" workbookViewId="0">
      <selection activeCell="T34" sqref="T34"/>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7" width="14.42578125" style="31" bestFit="1" customWidth="1"/>
    <col min="8" max="11" width="14.42578125" style="31" customWidth="1"/>
    <col min="12" max="14" width="14.42578125" style="31" hidden="1" customWidth="1"/>
    <col min="15" max="16384" width="11.42578125" style="31"/>
  </cols>
  <sheetData>
    <row r="2" spans="1:38" s="4" customFormat="1" x14ac:dyDescent="0.2">
      <c r="A2" s="3" t="s">
        <v>105</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
      <c r="B4" s="67"/>
    </row>
    <row r="6" spans="1:38"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8" x14ac:dyDescent="0.2">
      <c r="A7" s="30" t="s">
        <v>48</v>
      </c>
      <c r="B7" s="42">
        <f t="shared" ref="B7:N7" si="0">SUM(B8:B23)</f>
        <v>1401179522.9100001</v>
      </c>
      <c r="C7" s="44">
        <f t="shared" si="0"/>
        <v>154092756.97999999</v>
      </c>
      <c r="D7" s="44">
        <f t="shared" si="0"/>
        <v>145876260.79000002</v>
      </c>
      <c r="E7" s="44">
        <f t="shared" si="0"/>
        <v>164145120.86999997</v>
      </c>
      <c r="F7" s="44">
        <f t="shared" si="0"/>
        <v>150829362.96000001</v>
      </c>
      <c r="G7" s="44">
        <f t="shared" si="0"/>
        <v>153665995.96000001</v>
      </c>
      <c r="H7" s="44">
        <f t="shared" si="0"/>
        <v>148874802.12</v>
      </c>
      <c r="I7" s="44">
        <f t="shared" si="0"/>
        <v>162670992.84999999</v>
      </c>
      <c r="J7" s="44">
        <f t="shared" si="0"/>
        <v>166368330.34</v>
      </c>
      <c r="K7" s="44">
        <f t="shared" si="0"/>
        <v>154655900.04000002</v>
      </c>
      <c r="L7" s="44">
        <f t="shared" si="0"/>
        <v>0</v>
      </c>
      <c r="M7" s="44">
        <f t="shared" si="0"/>
        <v>0</v>
      </c>
      <c r="N7" s="44">
        <f t="shared" si="0"/>
        <v>0</v>
      </c>
    </row>
    <row r="8" spans="1:38" x14ac:dyDescent="0.2">
      <c r="A8" s="65" t="s">
        <v>81</v>
      </c>
      <c r="B8" s="42">
        <f>SUM(C8:N8)</f>
        <v>369597907</v>
      </c>
      <c r="C8" s="38">
        <v>41563756</v>
      </c>
      <c r="D8" s="38">
        <v>40748964</v>
      </c>
      <c r="E8" s="38">
        <v>42789193</v>
      </c>
      <c r="F8" s="38">
        <v>40937256</v>
      </c>
      <c r="G8" s="38">
        <v>42467468</v>
      </c>
      <c r="H8" s="38">
        <v>40275267</v>
      </c>
      <c r="I8" s="38">
        <v>41496663</v>
      </c>
      <c r="J8" s="38">
        <v>40298906</v>
      </c>
      <c r="K8" s="38">
        <v>39020434</v>
      </c>
      <c r="L8" s="38"/>
      <c r="M8" s="38"/>
      <c r="N8" s="38"/>
    </row>
    <row r="9" spans="1:38" x14ac:dyDescent="0.2">
      <c r="A9" s="65" t="s">
        <v>6</v>
      </c>
      <c r="B9" s="42">
        <f t="shared" ref="B9:B24" si="1">SUM(C9:N9)</f>
        <v>294793985.68000001</v>
      </c>
      <c r="C9" s="38">
        <v>31792205.23</v>
      </c>
      <c r="D9" s="38">
        <v>29523549.02</v>
      </c>
      <c r="E9" s="38">
        <v>33352086.440000001</v>
      </c>
      <c r="F9" s="38">
        <v>31347992.579999998</v>
      </c>
      <c r="G9" s="38">
        <v>34305570.43</v>
      </c>
      <c r="H9" s="38">
        <v>32502176</v>
      </c>
      <c r="I9" s="38">
        <v>34276659.75</v>
      </c>
      <c r="J9" s="38">
        <v>34657176</v>
      </c>
      <c r="K9" s="38">
        <v>33036570.23</v>
      </c>
      <c r="L9" s="38"/>
      <c r="M9" s="38"/>
      <c r="N9" s="38"/>
    </row>
    <row r="10" spans="1:38" x14ac:dyDescent="0.2">
      <c r="A10" s="65" t="s">
        <v>8</v>
      </c>
      <c r="B10" s="42">
        <f t="shared" si="1"/>
        <v>139982694.39000002</v>
      </c>
      <c r="C10" s="38">
        <v>15757046.960000001</v>
      </c>
      <c r="D10" s="38">
        <v>14423636.34</v>
      </c>
      <c r="E10" s="38">
        <v>15794853.380000001</v>
      </c>
      <c r="F10" s="38">
        <v>15147194.91</v>
      </c>
      <c r="G10" s="38">
        <v>15614242.15</v>
      </c>
      <c r="H10" s="38">
        <v>14766225.65</v>
      </c>
      <c r="I10" s="38">
        <v>16482854</v>
      </c>
      <c r="J10" s="38">
        <v>16811798</v>
      </c>
      <c r="K10" s="38">
        <v>15184843</v>
      </c>
      <c r="L10" s="38"/>
      <c r="M10" s="38"/>
      <c r="N10" s="38"/>
    </row>
    <row r="11" spans="1:38" ht="14.25" x14ac:dyDescent="0.2">
      <c r="A11" s="65" t="s">
        <v>54</v>
      </c>
      <c r="B11" s="42">
        <f t="shared" si="1"/>
        <v>5532448</v>
      </c>
      <c r="C11" s="38">
        <v>150675</v>
      </c>
      <c r="D11" s="38">
        <v>142802</v>
      </c>
      <c r="E11" s="38">
        <v>153994</v>
      </c>
      <c r="F11" s="38">
        <v>147990</v>
      </c>
      <c r="G11" s="38">
        <v>187662</v>
      </c>
      <c r="H11" s="38">
        <v>170911</v>
      </c>
      <c r="I11" s="38">
        <v>140714</v>
      </c>
      <c r="J11" s="38">
        <v>2055123</v>
      </c>
      <c r="K11" s="38">
        <v>2382577</v>
      </c>
      <c r="L11" s="38"/>
      <c r="M11" s="38"/>
      <c r="N11" s="38"/>
    </row>
    <row r="12" spans="1:38" ht="14.25" x14ac:dyDescent="0.2">
      <c r="A12" s="49" t="s">
        <v>106</v>
      </c>
      <c r="B12" s="42">
        <f t="shared" si="1"/>
        <v>151090593.92000002</v>
      </c>
      <c r="C12" s="38">
        <v>19511166.579999998</v>
      </c>
      <c r="D12" s="38">
        <v>17410729.370000001</v>
      </c>
      <c r="E12" s="38">
        <v>19551903.719999999</v>
      </c>
      <c r="F12" s="38">
        <v>16908374.120000001</v>
      </c>
      <c r="G12" s="38">
        <v>13934721.35</v>
      </c>
      <c r="H12" s="38">
        <v>14596655.530000001</v>
      </c>
      <c r="I12" s="38">
        <v>17339711.100000001</v>
      </c>
      <c r="J12" s="38">
        <v>17917264.34</v>
      </c>
      <c r="K12" s="38">
        <v>13920067.809999999</v>
      </c>
      <c r="L12" s="38"/>
      <c r="M12" s="38"/>
      <c r="N12" s="38"/>
    </row>
    <row r="13" spans="1:38" ht="14.25" x14ac:dyDescent="0.2">
      <c r="A13" s="49" t="s">
        <v>100</v>
      </c>
      <c r="B13" s="42">
        <f t="shared" si="1"/>
        <v>226041640.93000001</v>
      </c>
      <c r="C13" s="38">
        <v>24540989.210000001</v>
      </c>
      <c r="D13" s="38">
        <v>23505968.57</v>
      </c>
      <c r="E13" s="38">
        <v>26152634.350000001</v>
      </c>
      <c r="F13" s="38">
        <v>23927305.260000002</v>
      </c>
      <c r="G13" s="38">
        <v>25546958.48</v>
      </c>
      <c r="H13" s="38">
        <v>25331803.059999999</v>
      </c>
      <c r="I13" s="38">
        <v>26975467</v>
      </c>
      <c r="J13" s="38">
        <v>25559623</v>
      </c>
      <c r="K13" s="38">
        <v>24500892</v>
      </c>
      <c r="L13" s="38"/>
      <c r="M13" s="38"/>
      <c r="N13" s="38"/>
    </row>
    <row r="14" spans="1:38" x14ac:dyDescent="0.2">
      <c r="A14" s="50" t="s">
        <v>62</v>
      </c>
      <c r="B14" s="42">
        <f t="shared" si="1"/>
        <v>294433</v>
      </c>
      <c r="C14" s="38">
        <v>0</v>
      </c>
      <c r="D14" s="38">
        <v>0</v>
      </c>
      <c r="E14" s="38">
        <v>11815</v>
      </c>
      <c r="F14" s="38">
        <v>0</v>
      </c>
      <c r="G14" s="38">
        <v>0</v>
      </c>
      <c r="H14" s="38">
        <v>278665</v>
      </c>
      <c r="I14" s="38">
        <v>0</v>
      </c>
      <c r="J14" s="38">
        <v>0</v>
      </c>
      <c r="K14" s="38">
        <v>3953</v>
      </c>
      <c r="L14" s="38"/>
      <c r="M14" s="38"/>
      <c r="N14" s="38"/>
      <c r="O14" s="38"/>
    </row>
    <row r="15" spans="1:38" x14ac:dyDescent="0.2">
      <c r="A15" s="50" t="s">
        <v>14</v>
      </c>
      <c r="B15" s="42">
        <f t="shared" si="1"/>
        <v>3002899</v>
      </c>
      <c r="C15" s="38">
        <v>392624</v>
      </c>
      <c r="D15" s="38">
        <v>364068</v>
      </c>
      <c r="E15" s="38">
        <v>489662</v>
      </c>
      <c r="F15" s="38">
        <v>330394</v>
      </c>
      <c r="G15" s="38">
        <v>432894</v>
      </c>
      <c r="H15" s="38">
        <v>11852</v>
      </c>
      <c r="I15" s="38">
        <v>322026</v>
      </c>
      <c r="J15" s="38">
        <v>365656</v>
      </c>
      <c r="K15" s="38">
        <v>293723</v>
      </c>
      <c r="L15" s="38"/>
      <c r="M15" s="38"/>
      <c r="N15" s="38"/>
      <c r="O15" s="38"/>
    </row>
    <row r="16" spans="1:38" x14ac:dyDescent="0.2">
      <c r="A16" s="50" t="s">
        <v>96</v>
      </c>
      <c r="B16" s="42">
        <f t="shared" si="1"/>
        <v>0</v>
      </c>
      <c r="C16" s="38">
        <v>0</v>
      </c>
      <c r="D16" s="38">
        <v>0</v>
      </c>
      <c r="E16" s="38">
        <v>0</v>
      </c>
      <c r="F16" s="38">
        <v>0</v>
      </c>
      <c r="G16" s="38">
        <v>0</v>
      </c>
      <c r="H16" s="38">
        <v>0</v>
      </c>
      <c r="I16" s="38">
        <v>0</v>
      </c>
      <c r="J16" s="38">
        <v>0</v>
      </c>
      <c r="K16" s="38">
        <v>0</v>
      </c>
      <c r="L16" s="38"/>
      <c r="M16" s="38"/>
      <c r="N16" s="38"/>
      <c r="O16" s="38"/>
    </row>
    <row r="17" spans="1:15" x14ac:dyDescent="0.2">
      <c r="A17" s="50" t="s">
        <v>97</v>
      </c>
      <c r="B17" s="42">
        <f t="shared" si="1"/>
        <v>50349</v>
      </c>
      <c r="C17" s="38">
        <v>0</v>
      </c>
      <c r="D17" s="38">
        <v>0</v>
      </c>
      <c r="E17" s="38">
        <v>0</v>
      </c>
      <c r="F17" s="38">
        <v>0</v>
      </c>
      <c r="G17" s="38">
        <v>0</v>
      </c>
      <c r="H17" s="38">
        <v>50349</v>
      </c>
      <c r="I17" s="38">
        <v>0</v>
      </c>
      <c r="J17" s="38">
        <v>0</v>
      </c>
      <c r="K17" s="38">
        <v>0</v>
      </c>
      <c r="L17" s="38"/>
      <c r="M17" s="38"/>
      <c r="N17" s="38"/>
      <c r="O17" s="38"/>
    </row>
    <row r="18" spans="1:15" x14ac:dyDescent="0.2">
      <c r="A18" s="65" t="s">
        <v>82</v>
      </c>
      <c r="B18" s="42">
        <f t="shared" si="1"/>
        <v>126943362.98999999</v>
      </c>
      <c r="C18" s="38">
        <v>13046784</v>
      </c>
      <c r="D18" s="38">
        <v>12495013.49</v>
      </c>
      <c r="E18" s="38">
        <v>14233532.98</v>
      </c>
      <c r="F18" s="38">
        <v>13288640.09</v>
      </c>
      <c r="G18" s="38">
        <v>14470040.550000001</v>
      </c>
      <c r="H18" s="38">
        <v>14374144.880000001</v>
      </c>
      <c r="I18" s="38">
        <v>15359778</v>
      </c>
      <c r="J18" s="38">
        <v>15124657</v>
      </c>
      <c r="K18" s="38">
        <v>14550772</v>
      </c>
      <c r="L18" s="38"/>
      <c r="M18" s="38"/>
      <c r="N18" s="38"/>
      <c r="O18" s="38"/>
    </row>
    <row r="19" spans="1:15" ht="14.25" x14ac:dyDescent="0.2">
      <c r="A19" s="49" t="s">
        <v>101</v>
      </c>
      <c r="B19" s="42">
        <f t="shared" si="1"/>
        <v>77030018</v>
      </c>
      <c r="C19" s="38">
        <v>6794709</v>
      </c>
      <c r="D19" s="38">
        <v>6815045</v>
      </c>
      <c r="E19" s="38">
        <v>10952074</v>
      </c>
      <c r="F19" s="38">
        <v>8122765</v>
      </c>
      <c r="G19" s="38">
        <v>6039668</v>
      </c>
      <c r="H19" s="38">
        <v>5727807</v>
      </c>
      <c r="I19" s="38">
        <v>9474531</v>
      </c>
      <c r="J19" s="38">
        <v>12491681</v>
      </c>
      <c r="K19" s="38">
        <v>10611738</v>
      </c>
      <c r="L19" s="38"/>
      <c r="M19" s="38"/>
      <c r="N19" s="38"/>
      <c r="O19" s="38"/>
    </row>
    <row r="20" spans="1:15" x14ac:dyDescent="0.2">
      <c r="A20" s="52" t="s">
        <v>70</v>
      </c>
      <c r="B20" s="42">
        <f t="shared" si="1"/>
        <v>0</v>
      </c>
      <c r="C20" s="38">
        <v>0</v>
      </c>
      <c r="D20" s="38">
        <v>0</v>
      </c>
      <c r="E20" s="38">
        <v>0</v>
      </c>
      <c r="F20" s="38">
        <v>0</v>
      </c>
      <c r="G20" s="38">
        <v>0</v>
      </c>
      <c r="H20" s="38">
        <v>0</v>
      </c>
      <c r="I20" s="38">
        <v>0</v>
      </c>
      <c r="J20" s="38">
        <v>0</v>
      </c>
      <c r="K20" s="38">
        <v>0</v>
      </c>
      <c r="L20" s="38"/>
      <c r="M20" s="38"/>
      <c r="N20" s="38"/>
      <c r="O20" s="38"/>
    </row>
    <row r="21" spans="1:15" x14ac:dyDescent="0.2">
      <c r="A21" s="52" t="s">
        <v>69</v>
      </c>
      <c r="B21" s="42">
        <f t="shared" si="1"/>
        <v>6472965</v>
      </c>
      <c r="C21" s="38">
        <v>462238</v>
      </c>
      <c r="D21" s="38">
        <v>446485</v>
      </c>
      <c r="E21" s="38">
        <v>571128</v>
      </c>
      <c r="F21" s="38">
        <v>605308</v>
      </c>
      <c r="G21" s="38">
        <v>630886</v>
      </c>
      <c r="H21" s="38">
        <v>759729</v>
      </c>
      <c r="I21" s="38">
        <v>802589</v>
      </c>
      <c r="J21" s="38">
        <v>1044272</v>
      </c>
      <c r="K21" s="38">
        <v>1150330</v>
      </c>
      <c r="L21" s="38"/>
      <c r="M21" s="38"/>
      <c r="N21" s="38"/>
      <c r="O21" s="38"/>
    </row>
    <row r="22" spans="1:15" x14ac:dyDescent="0.2">
      <c r="A22" s="53" t="s">
        <v>98</v>
      </c>
      <c r="B22" s="42">
        <f t="shared" si="1"/>
        <v>0</v>
      </c>
      <c r="C22" s="38">
        <v>0</v>
      </c>
      <c r="D22" s="38">
        <v>0</v>
      </c>
      <c r="E22" s="38">
        <v>0</v>
      </c>
      <c r="F22" s="38">
        <v>0</v>
      </c>
      <c r="G22" s="38">
        <v>0</v>
      </c>
      <c r="H22" s="38">
        <v>0</v>
      </c>
      <c r="I22" s="38">
        <v>0</v>
      </c>
      <c r="J22" s="38">
        <v>0</v>
      </c>
      <c r="K22" s="38">
        <v>0</v>
      </c>
      <c r="L22" s="38"/>
      <c r="M22" s="38"/>
      <c r="N22" s="38"/>
      <c r="O22" s="38"/>
    </row>
    <row r="23" spans="1:15" x14ac:dyDescent="0.2">
      <c r="A23" s="53" t="s">
        <v>83</v>
      </c>
      <c r="B23" s="42">
        <f t="shared" si="1"/>
        <v>346226</v>
      </c>
      <c r="C23" s="38">
        <v>80563</v>
      </c>
      <c r="D23" s="38">
        <v>0</v>
      </c>
      <c r="E23" s="38">
        <v>92244</v>
      </c>
      <c r="F23" s="38">
        <v>66143</v>
      </c>
      <c r="G23" s="38">
        <v>35885</v>
      </c>
      <c r="H23" s="38">
        <v>29217</v>
      </c>
      <c r="I23" s="38">
        <v>0</v>
      </c>
      <c r="J23" s="38">
        <v>42174</v>
      </c>
      <c r="K23" s="38">
        <v>0</v>
      </c>
      <c r="L23" s="38"/>
      <c r="M23" s="38"/>
      <c r="N23" s="38"/>
      <c r="O23" s="38"/>
    </row>
    <row r="24" spans="1:15" ht="14.25" x14ac:dyDescent="0.2">
      <c r="A24" s="39" t="s">
        <v>47</v>
      </c>
      <c r="B24" s="43">
        <f t="shared" si="1"/>
        <v>1831212437.170326</v>
      </c>
      <c r="C24" s="69">
        <v>180484176.87959796</v>
      </c>
      <c r="D24" s="69">
        <v>178091533.37812898</v>
      </c>
      <c r="E24" s="69">
        <v>205028791.5304276</v>
      </c>
      <c r="F24" s="69">
        <v>207713506.40721181</v>
      </c>
      <c r="G24" s="69">
        <v>209949033.64157319</v>
      </c>
      <c r="H24" s="69">
        <v>201212016.51032519</v>
      </c>
      <c r="I24" s="69">
        <v>220715830.17349023</v>
      </c>
      <c r="J24" s="69">
        <v>217428551.57464615</v>
      </c>
      <c r="K24" s="69">
        <v>210588997.07492471</v>
      </c>
      <c r="L24" s="69"/>
      <c r="M24" s="69"/>
      <c r="N24" s="69"/>
      <c r="O24" s="38"/>
    </row>
    <row r="25" spans="1:15" x14ac:dyDescent="0.2">
      <c r="A25" s="1" t="s">
        <v>87</v>
      </c>
    </row>
    <row r="26" spans="1:15" x14ac:dyDescent="0.2">
      <c r="A26" s="2" t="s">
        <v>42</v>
      </c>
    </row>
    <row r="27" spans="1:15" x14ac:dyDescent="0.2">
      <c r="A27" s="2" t="s">
        <v>85</v>
      </c>
    </row>
    <row r="28" spans="1:15" x14ac:dyDescent="0.2">
      <c r="A28" s="2" t="s">
        <v>86</v>
      </c>
    </row>
    <row r="29" spans="1:15" x14ac:dyDescent="0.2">
      <c r="A29" s="2" t="s">
        <v>103</v>
      </c>
    </row>
    <row r="30" spans="1:15" x14ac:dyDescent="0.2">
      <c r="A30" s="2" t="s">
        <v>102</v>
      </c>
      <c r="B30" s="68"/>
      <c r="C30" s="68"/>
      <c r="D30" s="68"/>
      <c r="E30" s="68"/>
      <c r="F30" s="68"/>
      <c r="G30" s="68"/>
      <c r="H30" s="68"/>
      <c r="I30" s="68"/>
      <c r="J30" s="68"/>
      <c r="K30" s="68"/>
      <c r="L30" s="68"/>
      <c r="M30" s="68"/>
      <c r="N30" s="68"/>
    </row>
    <row r="31" spans="1:15" x14ac:dyDescent="0.2">
      <c r="A31" s="2" t="s">
        <v>107</v>
      </c>
      <c r="B31" s="68"/>
      <c r="C31" s="68"/>
      <c r="D31" s="68"/>
      <c r="E31" s="68"/>
      <c r="F31" s="68"/>
      <c r="G31" s="68"/>
      <c r="H31" s="68"/>
      <c r="I31" s="68"/>
      <c r="J31" s="68"/>
      <c r="K31" s="68"/>
      <c r="L31" s="68"/>
      <c r="M31" s="68"/>
      <c r="N31" s="68"/>
    </row>
    <row r="32" spans="1:15" x14ac:dyDescent="0.2">
      <c r="A32" s="1" t="s">
        <v>104</v>
      </c>
      <c r="B32" s="47"/>
      <c r="C32" s="47"/>
      <c r="D32" s="47"/>
      <c r="E32" s="47"/>
      <c r="F32" s="47"/>
      <c r="G32" s="47"/>
      <c r="H32" s="47"/>
      <c r="I32" s="47"/>
      <c r="J32" s="47"/>
      <c r="K32" s="47"/>
      <c r="L32" s="47"/>
      <c r="M32" s="47"/>
      <c r="N32" s="47"/>
    </row>
    <row r="34" spans="3:14" x14ac:dyDescent="0.2">
      <c r="C34" s="66"/>
      <c r="D34" s="66"/>
      <c r="E34" s="66"/>
      <c r="F34" s="66"/>
      <c r="G34" s="66"/>
      <c r="H34" s="66"/>
      <c r="I34" s="66"/>
      <c r="J34" s="66"/>
      <c r="K34" s="66"/>
      <c r="L34" s="66"/>
      <c r="M34" s="66"/>
      <c r="N34" s="6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7D06-9DFE-42F6-8661-E08F79FA1942}">
  <dimension ref="A2:AM33"/>
  <sheetViews>
    <sheetView showGridLines="0" workbookViewId="0">
      <selection activeCell="D35" sqref="D35"/>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64</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SUM(B8:B28)</f>
        <v>1259298732.22</v>
      </c>
      <c r="C7" s="44">
        <f>SUM(C8:C28)</f>
        <v>96780343</v>
      </c>
      <c r="D7" s="44">
        <f t="shared" ref="D7:N7" si="0">SUM(D8:D28)</f>
        <v>94720865</v>
      </c>
      <c r="E7" s="44">
        <f t="shared" si="0"/>
        <v>109920429</v>
      </c>
      <c r="F7" s="44">
        <f t="shared" si="0"/>
        <v>103339816</v>
      </c>
      <c r="G7" s="44">
        <f t="shared" si="0"/>
        <v>106681152</v>
      </c>
      <c r="H7" s="44">
        <f t="shared" si="0"/>
        <v>97873060</v>
      </c>
      <c r="I7" s="44">
        <f t="shared" si="0"/>
        <v>105055918</v>
      </c>
      <c r="J7" s="44">
        <f t="shared" si="0"/>
        <v>105092746</v>
      </c>
      <c r="K7" s="44">
        <f t="shared" si="0"/>
        <v>104010753</v>
      </c>
      <c r="L7" s="44">
        <f t="shared" si="0"/>
        <v>105472244</v>
      </c>
      <c r="M7" s="44">
        <f t="shared" si="0"/>
        <v>107740448.22</v>
      </c>
      <c r="N7" s="44">
        <f t="shared" si="0"/>
        <v>122610958</v>
      </c>
      <c r="O7" s="47"/>
      <c r="P7" s="38"/>
    </row>
    <row r="8" spans="1:39" x14ac:dyDescent="0.2">
      <c r="A8" s="28" t="s">
        <v>81</v>
      </c>
      <c r="B8" s="45">
        <f>SUM(C8:N8)</f>
        <v>408485608</v>
      </c>
      <c r="C8" s="38">
        <v>32885383</v>
      </c>
      <c r="D8" s="38">
        <v>29734734</v>
      </c>
      <c r="E8" s="38">
        <v>34157520</v>
      </c>
      <c r="F8" s="38">
        <v>34048236</v>
      </c>
      <c r="G8" s="38">
        <v>34093675</v>
      </c>
      <c r="H8" s="38">
        <v>32059341</v>
      </c>
      <c r="I8" s="38">
        <v>33664143</v>
      </c>
      <c r="J8" s="38">
        <v>34391524</v>
      </c>
      <c r="K8" s="38">
        <v>33760986</v>
      </c>
      <c r="L8" s="38">
        <v>34030151</v>
      </c>
      <c r="M8" s="38">
        <v>34107770</v>
      </c>
      <c r="N8" s="38">
        <v>41552145</v>
      </c>
      <c r="O8" s="47"/>
      <c r="P8" s="38"/>
    </row>
    <row r="9" spans="1:39" x14ac:dyDescent="0.2">
      <c r="A9" s="28" t="s">
        <v>56</v>
      </c>
      <c r="B9" s="45">
        <f t="shared" ref="B9:B29" si="1">SUM(C9:N9)</f>
        <v>109539519</v>
      </c>
      <c r="C9" s="38">
        <v>8712193</v>
      </c>
      <c r="D9" s="38">
        <v>8042445</v>
      </c>
      <c r="E9" s="38">
        <v>9237691</v>
      </c>
      <c r="F9" s="38">
        <v>8885871</v>
      </c>
      <c r="G9" s="38">
        <v>9296858</v>
      </c>
      <c r="H9" s="38">
        <v>8204558</v>
      </c>
      <c r="I9" s="38">
        <v>8891969</v>
      </c>
      <c r="J9" s="38">
        <v>9012373</v>
      </c>
      <c r="K9" s="38">
        <v>8825652</v>
      </c>
      <c r="L9" s="38">
        <v>9377066</v>
      </c>
      <c r="M9" s="38">
        <v>9745827</v>
      </c>
      <c r="N9" s="38">
        <v>11307016</v>
      </c>
      <c r="O9" s="47"/>
      <c r="P9" s="38"/>
    </row>
    <row r="10" spans="1:39" x14ac:dyDescent="0.2">
      <c r="A10" s="28" t="s">
        <v>7</v>
      </c>
      <c r="B10" s="45">
        <f t="shared" si="1"/>
        <v>123907</v>
      </c>
      <c r="C10" s="38">
        <v>5899</v>
      </c>
      <c r="D10" s="38">
        <v>11845</v>
      </c>
      <c r="E10" s="38">
        <v>11837</v>
      </c>
      <c r="F10" s="38">
        <v>5901</v>
      </c>
      <c r="G10" s="38">
        <v>17721</v>
      </c>
      <c r="H10" s="38">
        <v>8343</v>
      </c>
      <c r="I10" s="38">
        <v>8353</v>
      </c>
      <c r="J10" s="38">
        <v>9801</v>
      </c>
      <c r="K10" s="38">
        <v>11771</v>
      </c>
      <c r="L10" s="38">
        <v>12757</v>
      </c>
      <c r="M10" s="38">
        <v>10835</v>
      </c>
      <c r="N10" s="38">
        <v>8844</v>
      </c>
      <c r="O10" s="47"/>
      <c r="P10" s="38"/>
    </row>
    <row r="11" spans="1:39" x14ac:dyDescent="0.2">
      <c r="A11" s="28" t="s">
        <v>57</v>
      </c>
      <c r="B11" s="45">
        <f t="shared" si="1"/>
        <v>183537278</v>
      </c>
      <c r="C11" s="38">
        <v>15345488</v>
      </c>
      <c r="D11" s="38">
        <v>14102147</v>
      </c>
      <c r="E11" s="38">
        <v>15637440</v>
      </c>
      <c r="F11" s="38">
        <v>15308589</v>
      </c>
      <c r="G11" s="38">
        <v>15832325</v>
      </c>
      <c r="H11" s="38">
        <v>14583976</v>
      </c>
      <c r="I11" s="38">
        <v>15392948</v>
      </c>
      <c r="J11" s="38">
        <v>15485118</v>
      </c>
      <c r="K11" s="38">
        <v>14457679</v>
      </c>
      <c r="L11" s="38">
        <v>14817801</v>
      </c>
      <c r="M11" s="38">
        <v>15125839</v>
      </c>
      <c r="N11" s="38">
        <v>17447928</v>
      </c>
      <c r="O11" s="47"/>
      <c r="P11" s="38"/>
    </row>
    <row r="12" spans="1:39" x14ac:dyDescent="0.2">
      <c r="A12" s="29" t="s">
        <v>58</v>
      </c>
      <c r="B12" s="45">
        <f t="shared" si="1"/>
        <v>3979573</v>
      </c>
      <c r="C12" s="38">
        <v>377255</v>
      </c>
      <c r="D12" s="38">
        <v>358992</v>
      </c>
      <c r="E12" s="38">
        <v>392216</v>
      </c>
      <c r="F12" s="38">
        <v>382597</v>
      </c>
      <c r="G12" s="38">
        <v>421119</v>
      </c>
      <c r="H12" s="38">
        <v>275852</v>
      </c>
      <c r="I12" s="38">
        <v>325487</v>
      </c>
      <c r="J12" s="38">
        <v>313886</v>
      </c>
      <c r="K12" s="38">
        <v>295850</v>
      </c>
      <c r="L12" s="38">
        <v>296415</v>
      </c>
      <c r="M12" s="38">
        <v>246702</v>
      </c>
      <c r="N12" s="38">
        <v>293202</v>
      </c>
      <c r="O12" s="47"/>
      <c r="P12" s="38"/>
    </row>
    <row r="13" spans="1:39" x14ac:dyDescent="0.2">
      <c r="A13" s="29" t="s">
        <v>59</v>
      </c>
      <c r="B13" s="45">
        <f t="shared" si="1"/>
        <v>115758671</v>
      </c>
      <c r="C13" s="38">
        <v>10951651</v>
      </c>
      <c r="D13" s="38">
        <v>10302082</v>
      </c>
      <c r="E13" s="38">
        <v>11731181</v>
      </c>
      <c r="F13" s="38">
        <v>9900654</v>
      </c>
      <c r="G13" s="38">
        <v>7821407</v>
      </c>
      <c r="H13" s="38">
        <v>8402474</v>
      </c>
      <c r="I13" s="38">
        <v>9446051</v>
      </c>
      <c r="J13" s="38">
        <v>8831950</v>
      </c>
      <c r="K13" s="38">
        <v>7548815</v>
      </c>
      <c r="L13" s="38">
        <v>7816665</v>
      </c>
      <c r="M13" s="38">
        <v>9759159</v>
      </c>
      <c r="N13" s="38">
        <v>13246582</v>
      </c>
      <c r="O13" s="47"/>
      <c r="P13" s="38"/>
    </row>
    <row r="14" spans="1:39" x14ac:dyDescent="0.2">
      <c r="A14" s="32" t="s">
        <v>60</v>
      </c>
      <c r="B14" s="45">
        <f t="shared" si="1"/>
        <v>145454679</v>
      </c>
      <c r="C14" s="38">
        <v>12208492</v>
      </c>
      <c r="D14" s="38">
        <v>10947622</v>
      </c>
      <c r="E14" s="38">
        <v>12590407</v>
      </c>
      <c r="F14" s="38">
        <v>12175914</v>
      </c>
      <c r="G14" s="38">
        <v>14962137</v>
      </c>
      <c r="H14" s="38">
        <v>12111233</v>
      </c>
      <c r="I14" s="38">
        <v>13038294</v>
      </c>
      <c r="J14" s="38">
        <v>11483376</v>
      </c>
      <c r="K14" s="38">
        <v>11548471</v>
      </c>
      <c r="L14" s="38">
        <v>11708297</v>
      </c>
      <c r="M14" s="38">
        <v>11366360</v>
      </c>
      <c r="N14" s="38">
        <v>11314076</v>
      </c>
      <c r="O14" s="47"/>
      <c r="P14" s="38"/>
    </row>
    <row r="15" spans="1:39" x14ac:dyDescent="0.2">
      <c r="A15" s="32" t="s">
        <v>13</v>
      </c>
      <c r="B15" s="45">
        <f t="shared" si="1"/>
        <v>3289670</v>
      </c>
      <c r="C15" s="38">
        <v>313833</v>
      </c>
      <c r="D15" s="38">
        <v>184410</v>
      </c>
      <c r="E15" s="38">
        <v>255264</v>
      </c>
      <c r="F15" s="38">
        <v>272044</v>
      </c>
      <c r="G15" s="38">
        <v>193103</v>
      </c>
      <c r="H15" s="38">
        <v>335063</v>
      </c>
      <c r="I15" s="38">
        <v>279231</v>
      </c>
      <c r="J15" s="38">
        <v>239806</v>
      </c>
      <c r="K15" s="38">
        <v>209263</v>
      </c>
      <c r="L15" s="38">
        <v>286001</v>
      </c>
      <c r="M15" s="38">
        <v>525653</v>
      </c>
      <c r="N15" s="38">
        <v>195999</v>
      </c>
      <c r="O15" s="47"/>
      <c r="P15" s="38"/>
    </row>
    <row r="16" spans="1:39" x14ac:dyDescent="0.2">
      <c r="A16" s="32" t="s">
        <v>63</v>
      </c>
      <c r="B16" s="45">
        <f t="shared" si="1"/>
        <v>47998032</v>
      </c>
      <c r="C16" s="38">
        <v>3887725</v>
      </c>
      <c r="D16" s="38">
        <v>4168900</v>
      </c>
      <c r="E16" s="38">
        <v>4322506</v>
      </c>
      <c r="F16" s="38">
        <v>3962454</v>
      </c>
      <c r="G16" s="38">
        <v>4146592</v>
      </c>
      <c r="H16" s="38">
        <v>3921442</v>
      </c>
      <c r="I16" s="38">
        <v>3602136</v>
      </c>
      <c r="J16" s="38">
        <v>3988506</v>
      </c>
      <c r="K16" s="38">
        <v>3351026</v>
      </c>
      <c r="L16" s="38">
        <v>4494632</v>
      </c>
      <c r="M16" s="38">
        <v>3585173</v>
      </c>
      <c r="N16" s="38">
        <v>4566940</v>
      </c>
      <c r="O16" s="47"/>
      <c r="P16" s="38"/>
    </row>
    <row r="17" spans="1:39" x14ac:dyDescent="0.2">
      <c r="A17" s="33" t="s">
        <v>14</v>
      </c>
      <c r="B17" s="45">
        <f t="shared" si="1"/>
        <v>6306419</v>
      </c>
      <c r="C17" s="38">
        <v>520029</v>
      </c>
      <c r="D17" s="38">
        <v>466862</v>
      </c>
      <c r="E17" s="38">
        <v>466232</v>
      </c>
      <c r="F17" s="38">
        <v>509515</v>
      </c>
      <c r="G17" s="38">
        <v>493830</v>
      </c>
      <c r="H17" s="38">
        <v>511615</v>
      </c>
      <c r="I17" s="38">
        <v>428667</v>
      </c>
      <c r="J17" s="38">
        <v>500229</v>
      </c>
      <c r="K17" s="38">
        <v>403785</v>
      </c>
      <c r="L17" s="38">
        <v>510884</v>
      </c>
      <c r="M17" s="38">
        <v>515028</v>
      </c>
      <c r="N17" s="38">
        <v>979743</v>
      </c>
      <c r="O17" s="47"/>
      <c r="P17" s="38"/>
    </row>
    <row r="18" spans="1:39" s="4" customFormat="1" x14ac:dyDescent="0.2">
      <c r="A18" s="29" t="s">
        <v>62</v>
      </c>
      <c r="B18" s="45">
        <f t="shared" si="1"/>
        <v>20979840</v>
      </c>
      <c r="C18" s="20">
        <v>1295195</v>
      </c>
      <c r="D18" s="20">
        <v>1148370</v>
      </c>
      <c r="E18" s="20">
        <v>1700098</v>
      </c>
      <c r="F18" s="20">
        <v>1627804</v>
      </c>
      <c r="G18" s="20">
        <v>1787217</v>
      </c>
      <c r="H18" s="20">
        <v>1584092</v>
      </c>
      <c r="I18" s="20">
        <v>1742198</v>
      </c>
      <c r="J18" s="20">
        <v>1841340</v>
      </c>
      <c r="K18" s="20">
        <v>2087592</v>
      </c>
      <c r="L18" s="20">
        <v>1996129</v>
      </c>
      <c r="M18" s="20">
        <v>2090217</v>
      </c>
      <c r="N18" s="20">
        <v>2079588</v>
      </c>
      <c r="O18" s="47"/>
      <c r="P18" s="20"/>
    </row>
    <row r="19" spans="1:39" x14ac:dyDescent="0.2">
      <c r="A19" s="34" t="s">
        <v>22</v>
      </c>
      <c r="B19" s="45">
        <f t="shared" si="1"/>
        <v>15902651.220000001</v>
      </c>
      <c r="C19" s="38">
        <v>784773</v>
      </c>
      <c r="D19" s="38">
        <v>0</v>
      </c>
      <c r="E19" s="38">
        <v>2853488</v>
      </c>
      <c r="F19" s="38">
        <v>0</v>
      </c>
      <c r="G19" s="38">
        <v>1039231</v>
      </c>
      <c r="H19" s="38">
        <v>0</v>
      </c>
      <c r="I19" s="38">
        <v>1387035</v>
      </c>
      <c r="J19" s="38">
        <v>2072970</v>
      </c>
      <c r="K19" s="38">
        <v>2936923</v>
      </c>
      <c r="L19" s="38">
        <v>2101054</v>
      </c>
      <c r="M19" s="38">
        <v>2727177.22</v>
      </c>
      <c r="N19" s="38">
        <v>0</v>
      </c>
      <c r="O19" s="47"/>
      <c r="P19" s="38"/>
    </row>
    <row r="20" spans="1:39" x14ac:dyDescent="0.2">
      <c r="A20" s="35" t="s">
        <v>82</v>
      </c>
      <c r="B20" s="45">
        <f t="shared" si="1"/>
        <v>12853727</v>
      </c>
      <c r="C20" s="38">
        <v>2565354</v>
      </c>
      <c r="D20" s="38">
        <v>609658</v>
      </c>
      <c r="E20" s="38">
        <v>576972</v>
      </c>
      <c r="F20" s="38">
        <v>971487</v>
      </c>
      <c r="G20" s="38">
        <v>865095</v>
      </c>
      <c r="H20" s="38">
        <v>975458</v>
      </c>
      <c r="I20" s="38">
        <v>849977</v>
      </c>
      <c r="J20" s="38">
        <v>834151</v>
      </c>
      <c r="K20" s="38">
        <v>985713</v>
      </c>
      <c r="L20" s="38">
        <v>1045737</v>
      </c>
      <c r="M20" s="38">
        <v>1154508</v>
      </c>
      <c r="N20" s="38">
        <v>1419617</v>
      </c>
      <c r="O20" s="47"/>
      <c r="P20" s="38"/>
    </row>
    <row r="21" spans="1:39" x14ac:dyDescent="0.2">
      <c r="A21" s="35" t="s">
        <v>61</v>
      </c>
      <c r="B21" s="45">
        <f t="shared" si="1"/>
        <v>31985768</v>
      </c>
      <c r="C21" s="38">
        <v>1589204</v>
      </c>
      <c r="D21" s="38">
        <v>2450142</v>
      </c>
      <c r="E21" s="38">
        <v>3032223</v>
      </c>
      <c r="F21" s="38">
        <v>2823815</v>
      </c>
      <c r="G21" s="38">
        <v>3224934</v>
      </c>
      <c r="H21" s="38">
        <v>2398684</v>
      </c>
      <c r="I21" s="38">
        <v>2738614</v>
      </c>
      <c r="J21" s="38">
        <v>2813131</v>
      </c>
      <c r="K21" s="38">
        <v>2646862</v>
      </c>
      <c r="L21" s="38">
        <v>2816470</v>
      </c>
      <c r="M21" s="38">
        <v>2587896</v>
      </c>
      <c r="N21" s="38">
        <v>2863793</v>
      </c>
      <c r="O21" s="47"/>
      <c r="P21" s="38"/>
    </row>
    <row r="22" spans="1:39" x14ac:dyDescent="0.2">
      <c r="A22" s="35" t="s">
        <v>18</v>
      </c>
      <c r="B22" s="45">
        <f t="shared" si="1"/>
        <v>19030531</v>
      </c>
      <c r="C22" s="38">
        <v>201882</v>
      </c>
      <c r="D22" s="38">
        <v>1398057</v>
      </c>
      <c r="E22" s="38">
        <v>1589878</v>
      </c>
      <c r="F22" s="38">
        <v>1455322</v>
      </c>
      <c r="G22" s="38">
        <v>1567534</v>
      </c>
      <c r="H22" s="38">
        <v>1962802</v>
      </c>
      <c r="I22" s="38">
        <v>1677752</v>
      </c>
      <c r="J22" s="38">
        <v>1727542</v>
      </c>
      <c r="K22" s="38">
        <v>1830427</v>
      </c>
      <c r="L22" s="38">
        <v>1838002</v>
      </c>
      <c r="M22" s="38">
        <v>1922008</v>
      </c>
      <c r="N22" s="38">
        <v>1859325</v>
      </c>
      <c r="O22" s="47"/>
      <c r="P22" s="38"/>
    </row>
    <row r="23" spans="1:39" x14ac:dyDescent="0.2">
      <c r="A23" s="35" t="s">
        <v>19</v>
      </c>
      <c r="B23" s="45">
        <f t="shared" si="1"/>
        <v>441453</v>
      </c>
      <c r="C23" s="38">
        <v>0</v>
      </c>
      <c r="D23" s="38">
        <v>0</v>
      </c>
      <c r="E23" s="38">
        <v>0</v>
      </c>
      <c r="F23" s="38">
        <v>0</v>
      </c>
      <c r="G23" s="38">
        <v>0</v>
      </c>
      <c r="H23" s="38">
        <v>0</v>
      </c>
      <c r="I23" s="38">
        <v>0</v>
      </c>
      <c r="J23" s="38">
        <v>0</v>
      </c>
      <c r="K23" s="38">
        <v>0</v>
      </c>
      <c r="L23" s="38">
        <v>0</v>
      </c>
      <c r="M23" s="38">
        <v>0</v>
      </c>
      <c r="N23" s="38">
        <v>441453</v>
      </c>
      <c r="O23" s="47"/>
      <c r="P23" s="38"/>
    </row>
    <row r="24" spans="1:39" x14ac:dyDescent="0.2">
      <c r="A24" s="35" t="s">
        <v>67</v>
      </c>
      <c r="B24" s="45">
        <f t="shared" si="1"/>
        <v>2229556</v>
      </c>
      <c r="C24" s="38">
        <v>201882</v>
      </c>
      <c r="D24" s="38">
        <v>132006</v>
      </c>
      <c r="E24" s="38">
        <v>227050</v>
      </c>
      <c r="F24" s="38">
        <v>162634</v>
      </c>
      <c r="G24" s="38">
        <v>237223</v>
      </c>
      <c r="H24" s="38">
        <v>235380</v>
      </c>
      <c r="I24" s="38">
        <v>181583</v>
      </c>
      <c r="J24" s="38">
        <v>157728</v>
      </c>
      <c r="K24" s="38">
        <v>198921</v>
      </c>
      <c r="L24" s="38">
        <v>234719</v>
      </c>
      <c r="M24" s="38">
        <v>121143</v>
      </c>
      <c r="N24" s="38">
        <v>139287</v>
      </c>
      <c r="O24" s="47"/>
      <c r="P24" s="38"/>
    </row>
    <row r="25" spans="1:39" x14ac:dyDescent="0.2">
      <c r="A25" s="36" t="s">
        <v>68</v>
      </c>
      <c r="B25" s="45">
        <f t="shared" si="1"/>
        <v>2137594</v>
      </c>
      <c r="C25" s="38">
        <v>239764</v>
      </c>
      <c r="D25" s="38">
        <v>279903</v>
      </c>
      <c r="E25" s="38">
        <v>184820</v>
      </c>
      <c r="F25" s="38">
        <v>218657</v>
      </c>
      <c r="G25" s="38">
        <v>181668</v>
      </c>
      <c r="H25" s="38">
        <v>195914</v>
      </c>
      <c r="I25" s="38">
        <v>125834</v>
      </c>
      <c r="J25" s="38">
        <v>127990</v>
      </c>
      <c r="K25" s="38">
        <v>80964</v>
      </c>
      <c r="L25" s="38">
        <v>144929</v>
      </c>
      <c r="M25" s="38">
        <v>188696</v>
      </c>
      <c r="N25" s="38">
        <v>168455</v>
      </c>
      <c r="O25" s="47"/>
      <c r="P25" s="38"/>
    </row>
    <row r="26" spans="1:39" x14ac:dyDescent="0.2">
      <c r="A26" s="36" t="s">
        <v>69</v>
      </c>
      <c r="B26" s="45">
        <f t="shared" si="1"/>
        <v>7014650</v>
      </c>
      <c r="C26" s="38">
        <v>201689</v>
      </c>
      <c r="D26" s="38">
        <v>436505</v>
      </c>
      <c r="E26" s="38">
        <v>249985</v>
      </c>
      <c r="F26" s="38">
        <v>226035</v>
      </c>
      <c r="G26" s="38">
        <v>407238</v>
      </c>
      <c r="H26" s="38">
        <v>456462</v>
      </c>
      <c r="I26" s="38">
        <v>522272</v>
      </c>
      <c r="J26" s="38">
        <v>579674</v>
      </c>
      <c r="K26" s="38">
        <v>572953</v>
      </c>
      <c r="L26" s="38">
        <v>1185535</v>
      </c>
      <c r="M26" s="38">
        <v>1106566</v>
      </c>
      <c r="N26" s="38">
        <v>1069736</v>
      </c>
      <c r="O26" s="47"/>
      <c r="P26" s="38"/>
    </row>
    <row r="27" spans="1:39" x14ac:dyDescent="0.2">
      <c r="A27" s="36" t="s">
        <v>70</v>
      </c>
      <c r="B27" s="45">
        <f t="shared" si="1"/>
        <v>11847900</v>
      </c>
      <c r="C27" s="38">
        <v>1544826</v>
      </c>
      <c r="D27" s="38">
        <v>1519426</v>
      </c>
      <c r="E27" s="38">
        <v>1478418</v>
      </c>
      <c r="F27" s="38">
        <v>1465493</v>
      </c>
      <c r="G27" s="38">
        <v>1235084</v>
      </c>
      <c r="H27" s="38">
        <v>1280622</v>
      </c>
      <c r="I27" s="38">
        <v>937427</v>
      </c>
      <c r="J27" s="38">
        <v>483063</v>
      </c>
      <c r="K27" s="38">
        <v>431582</v>
      </c>
      <c r="L27" s="38">
        <v>535040</v>
      </c>
      <c r="M27" s="38">
        <v>472321</v>
      </c>
      <c r="N27" s="38">
        <v>464598</v>
      </c>
      <c r="O27" s="47"/>
      <c r="P27" s="38"/>
    </row>
    <row r="28" spans="1:39" x14ac:dyDescent="0.2">
      <c r="A28" s="36" t="s">
        <v>71</v>
      </c>
      <c r="B28" s="45">
        <f t="shared" si="1"/>
        <v>110401706</v>
      </c>
      <c r="C28" s="38">
        <v>2947826</v>
      </c>
      <c r="D28" s="38">
        <v>8426759</v>
      </c>
      <c r="E28" s="38">
        <v>9225203</v>
      </c>
      <c r="F28" s="38">
        <v>8936794</v>
      </c>
      <c r="G28" s="38">
        <v>8857161</v>
      </c>
      <c r="H28" s="38">
        <v>8369749</v>
      </c>
      <c r="I28" s="38">
        <v>9815947</v>
      </c>
      <c r="J28" s="38">
        <v>10198588</v>
      </c>
      <c r="K28" s="38">
        <v>11825518</v>
      </c>
      <c r="L28" s="38">
        <v>10223960</v>
      </c>
      <c r="M28" s="38">
        <v>10381570</v>
      </c>
      <c r="N28" s="38">
        <v>11192631</v>
      </c>
      <c r="O28" s="47"/>
      <c r="P28" s="38"/>
    </row>
    <row r="29" spans="1:39" ht="14.25" x14ac:dyDescent="0.2">
      <c r="A29" s="39" t="s">
        <v>47</v>
      </c>
      <c r="B29" s="46">
        <f t="shared" si="1"/>
        <v>1204007806.1834459</v>
      </c>
      <c r="C29" s="40">
        <v>95351502.918046057</v>
      </c>
      <c r="D29" s="40">
        <v>78191755.821841389</v>
      </c>
      <c r="E29" s="40">
        <v>99161291.651307732</v>
      </c>
      <c r="F29" s="40">
        <v>99173931.157168821</v>
      </c>
      <c r="G29" s="40">
        <v>102894361.65586206</v>
      </c>
      <c r="H29" s="40">
        <v>94696206.868868843</v>
      </c>
      <c r="I29" s="40">
        <v>109881728.22597893</v>
      </c>
      <c r="J29" s="40">
        <v>114304540.40066102</v>
      </c>
      <c r="K29" s="40">
        <v>107566805.6076142</v>
      </c>
      <c r="L29" s="40">
        <v>114169325.06942309</v>
      </c>
      <c r="M29" s="40">
        <v>96716087.599398687</v>
      </c>
      <c r="N29" s="40">
        <v>91900269.207275122</v>
      </c>
      <c r="O29" s="47"/>
      <c r="P29" s="38"/>
    </row>
    <row r="30" spans="1:39" s="4" customFormat="1" x14ac:dyDescent="0.2">
      <c r="A30" s="1" t="s">
        <v>87</v>
      </c>
      <c r="B30" s="48"/>
      <c r="C30" s="48"/>
      <c r="D30" s="48"/>
      <c r="E30" s="48"/>
      <c r="F30" s="48"/>
      <c r="G30" s="48"/>
      <c r="H30" s="48"/>
      <c r="I30" s="48"/>
      <c r="J30" s="48"/>
      <c r="K30" s="48"/>
      <c r="L30" s="48"/>
      <c r="M30" s="48"/>
      <c r="N30" s="48"/>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18"/>
    </row>
    <row r="31" spans="1:39" s="4" customFormat="1" ht="11.25" customHeight="1" x14ac:dyDescent="0.2">
      <c r="A31" s="2" t="s">
        <v>42</v>
      </c>
      <c r="C31" s="6"/>
      <c r="AL31" s="3"/>
    </row>
    <row r="32" spans="1:39" s="4" customFormat="1" ht="11.25" customHeight="1" x14ac:dyDescent="0.2">
      <c r="A32" s="2" t="s">
        <v>86</v>
      </c>
      <c r="C32" s="6"/>
      <c r="AL32" s="3"/>
    </row>
    <row r="33" spans="1:38" s="4" customFormat="1" ht="11.25" customHeight="1" x14ac:dyDescent="0.2">
      <c r="A33" s="1" t="s">
        <v>53</v>
      </c>
      <c r="C33" s="6"/>
      <c r="AL33" s="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5962-50CC-4EDA-A173-15E026D2A0BB}">
  <dimension ref="A2:AM33"/>
  <sheetViews>
    <sheetView showGridLines="0" workbookViewId="0">
      <selection activeCell="A30" sqref="A30:A33"/>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65</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SUM(B8:B28)</f>
        <v>1343488232</v>
      </c>
      <c r="C7" s="44">
        <f>SUM(C8:C28)</f>
        <v>114103698</v>
      </c>
      <c r="D7" s="44">
        <f t="shared" ref="D7:N7" si="0">SUM(D8:D28)</f>
        <v>107941277</v>
      </c>
      <c r="E7" s="44">
        <f t="shared" si="0"/>
        <v>118261799</v>
      </c>
      <c r="F7" s="44">
        <f t="shared" si="0"/>
        <v>113460858</v>
      </c>
      <c r="G7" s="44">
        <f t="shared" si="0"/>
        <v>110220789</v>
      </c>
      <c r="H7" s="44">
        <f t="shared" si="0"/>
        <v>106853505</v>
      </c>
      <c r="I7" s="44">
        <f t="shared" si="0"/>
        <v>110972709</v>
      </c>
      <c r="J7" s="44">
        <f t="shared" si="0"/>
        <v>113755266</v>
      </c>
      <c r="K7" s="44">
        <f t="shared" si="0"/>
        <v>109753742</v>
      </c>
      <c r="L7" s="44">
        <f t="shared" si="0"/>
        <v>112636921</v>
      </c>
      <c r="M7" s="44">
        <f t="shared" si="0"/>
        <v>107355865</v>
      </c>
      <c r="N7" s="44">
        <f t="shared" si="0"/>
        <v>118171803</v>
      </c>
      <c r="O7" s="47"/>
      <c r="P7" s="38"/>
    </row>
    <row r="8" spans="1:39" x14ac:dyDescent="0.2">
      <c r="A8" s="28" t="s">
        <v>81</v>
      </c>
      <c r="B8" s="45">
        <f>SUM(C8:N8)</f>
        <v>449453939</v>
      </c>
      <c r="C8" s="38">
        <v>35917081</v>
      </c>
      <c r="D8" s="38">
        <v>34474394</v>
      </c>
      <c r="E8" s="38">
        <v>37689060</v>
      </c>
      <c r="F8" s="38">
        <v>36825484</v>
      </c>
      <c r="G8" s="38">
        <v>37016112</v>
      </c>
      <c r="H8" s="38">
        <v>36912019</v>
      </c>
      <c r="I8" s="38">
        <v>38321384</v>
      </c>
      <c r="J8" s="38">
        <v>38068882</v>
      </c>
      <c r="K8" s="38">
        <v>36594882</v>
      </c>
      <c r="L8" s="38">
        <v>38059689</v>
      </c>
      <c r="M8" s="38">
        <v>36749393</v>
      </c>
      <c r="N8" s="38">
        <v>42825559</v>
      </c>
      <c r="O8" s="47"/>
      <c r="P8" s="38"/>
    </row>
    <row r="9" spans="1:39" x14ac:dyDescent="0.2">
      <c r="A9" s="28" t="s">
        <v>56</v>
      </c>
      <c r="B9" s="45">
        <f t="shared" ref="B9:B29" si="1">SUM(C9:N9)</f>
        <v>128691636</v>
      </c>
      <c r="C9" s="38">
        <v>10146195</v>
      </c>
      <c r="D9" s="38">
        <v>9212715</v>
      </c>
      <c r="E9" s="38">
        <v>10506207</v>
      </c>
      <c r="F9" s="38">
        <v>10208495</v>
      </c>
      <c r="G9" s="38">
        <v>10051149</v>
      </c>
      <c r="H9" s="38">
        <v>10005697</v>
      </c>
      <c r="I9" s="38">
        <v>10562901</v>
      </c>
      <c r="J9" s="38">
        <v>11032251</v>
      </c>
      <c r="K9" s="38">
        <v>11233462</v>
      </c>
      <c r="L9" s="38">
        <v>11690920</v>
      </c>
      <c r="M9" s="38">
        <v>10925635</v>
      </c>
      <c r="N9" s="38">
        <v>13116009</v>
      </c>
      <c r="O9" s="47"/>
      <c r="P9" s="38"/>
    </row>
    <row r="10" spans="1:39" x14ac:dyDescent="0.2">
      <c r="A10" s="28" t="s">
        <v>7</v>
      </c>
      <c r="B10" s="45">
        <f t="shared" si="1"/>
        <v>138581</v>
      </c>
      <c r="C10" s="38">
        <v>9846</v>
      </c>
      <c r="D10" s="38">
        <v>10842</v>
      </c>
      <c r="E10" s="38">
        <v>11820</v>
      </c>
      <c r="F10" s="38">
        <v>11810</v>
      </c>
      <c r="G10" s="38">
        <v>10812</v>
      </c>
      <c r="H10" s="38">
        <v>14707</v>
      </c>
      <c r="I10" s="38">
        <v>9800</v>
      </c>
      <c r="J10" s="38">
        <v>9801</v>
      </c>
      <c r="K10" s="38">
        <v>13744</v>
      </c>
      <c r="L10" s="38">
        <v>11772</v>
      </c>
      <c r="M10" s="38">
        <v>10825</v>
      </c>
      <c r="N10" s="38">
        <v>12802</v>
      </c>
      <c r="O10" s="47"/>
      <c r="P10" s="38"/>
    </row>
    <row r="11" spans="1:39" x14ac:dyDescent="0.2">
      <c r="A11" s="28" t="s">
        <v>57</v>
      </c>
      <c r="B11" s="45">
        <f t="shared" si="1"/>
        <v>191857384</v>
      </c>
      <c r="C11" s="38">
        <v>16508972</v>
      </c>
      <c r="D11" s="38">
        <v>15368121</v>
      </c>
      <c r="E11" s="38">
        <v>16708414</v>
      </c>
      <c r="F11" s="38">
        <v>17121168</v>
      </c>
      <c r="G11" s="38">
        <v>16172251</v>
      </c>
      <c r="H11" s="38">
        <v>15109848</v>
      </c>
      <c r="I11" s="38">
        <v>16134267</v>
      </c>
      <c r="J11" s="38">
        <v>16413800</v>
      </c>
      <c r="K11" s="38">
        <v>15084495</v>
      </c>
      <c r="L11" s="38">
        <v>15649052</v>
      </c>
      <c r="M11" s="38">
        <v>14496777</v>
      </c>
      <c r="N11" s="38">
        <v>17090219</v>
      </c>
      <c r="O11" s="47"/>
      <c r="P11" s="38"/>
    </row>
    <row r="12" spans="1:39" x14ac:dyDescent="0.2">
      <c r="A12" s="29" t="s">
        <v>58</v>
      </c>
      <c r="B12" s="45">
        <f t="shared" si="1"/>
        <v>4188634</v>
      </c>
      <c r="C12" s="38">
        <v>288078</v>
      </c>
      <c r="D12" s="38">
        <v>275770</v>
      </c>
      <c r="E12" s="38">
        <v>324208</v>
      </c>
      <c r="F12" s="38">
        <v>296606</v>
      </c>
      <c r="G12" s="38">
        <v>319791</v>
      </c>
      <c r="H12" s="38">
        <v>320049</v>
      </c>
      <c r="I12" s="38">
        <v>303682</v>
      </c>
      <c r="J12" s="38">
        <v>379002</v>
      </c>
      <c r="K12" s="38">
        <v>528499</v>
      </c>
      <c r="L12" s="38">
        <v>432687</v>
      </c>
      <c r="M12" s="38">
        <v>350288</v>
      </c>
      <c r="N12" s="38">
        <v>369974</v>
      </c>
      <c r="O12" s="47"/>
      <c r="P12" s="38"/>
    </row>
    <row r="13" spans="1:39" x14ac:dyDescent="0.2">
      <c r="A13" s="29" t="s">
        <v>59</v>
      </c>
      <c r="B13" s="45">
        <f t="shared" si="1"/>
        <v>122111653</v>
      </c>
      <c r="C13" s="38">
        <v>14532854</v>
      </c>
      <c r="D13" s="38">
        <v>13299188</v>
      </c>
      <c r="E13" s="38">
        <v>14727730</v>
      </c>
      <c r="F13" s="38">
        <v>12919009</v>
      </c>
      <c r="G13" s="38">
        <v>8977728</v>
      </c>
      <c r="H13" s="38">
        <v>8803468</v>
      </c>
      <c r="I13" s="38">
        <v>8067372</v>
      </c>
      <c r="J13" s="38">
        <v>9072132</v>
      </c>
      <c r="K13" s="38">
        <v>7368083</v>
      </c>
      <c r="L13" s="38">
        <v>7269470</v>
      </c>
      <c r="M13" s="38">
        <v>7798485</v>
      </c>
      <c r="N13" s="38">
        <v>9276134</v>
      </c>
      <c r="O13" s="47"/>
      <c r="P13" s="38"/>
    </row>
    <row r="14" spans="1:39" x14ac:dyDescent="0.2">
      <c r="A14" s="32" t="s">
        <v>60</v>
      </c>
      <c r="B14" s="45">
        <f t="shared" si="1"/>
        <v>159725711</v>
      </c>
      <c r="C14" s="38">
        <v>12102238</v>
      </c>
      <c r="D14" s="38">
        <v>11365251</v>
      </c>
      <c r="E14" s="38">
        <v>13734268</v>
      </c>
      <c r="F14" s="38">
        <v>12818920</v>
      </c>
      <c r="G14" s="38">
        <v>14479036</v>
      </c>
      <c r="H14" s="38">
        <v>12750824</v>
      </c>
      <c r="I14" s="38">
        <v>12905593</v>
      </c>
      <c r="J14" s="38">
        <v>14551594</v>
      </c>
      <c r="K14" s="38">
        <v>13981525</v>
      </c>
      <c r="L14" s="38">
        <v>14944378</v>
      </c>
      <c r="M14" s="38">
        <v>13714070</v>
      </c>
      <c r="N14" s="38">
        <v>12378014</v>
      </c>
      <c r="O14" s="47"/>
      <c r="P14" s="38"/>
    </row>
    <row r="15" spans="1:39" x14ac:dyDescent="0.2">
      <c r="A15" s="32" t="s">
        <v>13</v>
      </c>
      <c r="B15" s="45">
        <f t="shared" si="1"/>
        <v>6682882</v>
      </c>
      <c r="C15" s="38">
        <v>465130</v>
      </c>
      <c r="D15" s="38">
        <v>97447</v>
      </c>
      <c r="E15" s="38">
        <v>2245110</v>
      </c>
      <c r="F15" s="38">
        <v>321514</v>
      </c>
      <c r="G15" s="38">
        <v>377818</v>
      </c>
      <c r="H15" s="38">
        <v>418587</v>
      </c>
      <c r="I15" s="38">
        <v>524514</v>
      </c>
      <c r="J15" s="38">
        <v>502677</v>
      </c>
      <c r="K15" s="38">
        <v>482015</v>
      </c>
      <c r="L15" s="38">
        <v>404100</v>
      </c>
      <c r="M15" s="38">
        <v>462455</v>
      </c>
      <c r="N15" s="38">
        <v>381515</v>
      </c>
      <c r="O15" s="47"/>
      <c r="P15" s="38"/>
    </row>
    <row r="16" spans="1:39" x14ac:dyDescent="0.2">
      <c r="A16" s="32" t="s">
        <v>63</v>
      </c>
      <c r="B16" s="45">
        <f t="shared" si="1"/>
        <v>46502031</v>
      </c>
      <c r="C16" s="38">
        <v>3384839</v>
      </c>
      <c r="D16" s="38">
        <v>4284240</v>
      </c>
      <c r="E16" s="38">
        <v>2636175</v>
      </c>
      <c r="F16" s="38">
        <v>4421224</v>
      </c>
      <c r="G16" s="38">
        <v>3271881</v>
      </c>
      <c r="H16" s="38">
        <v>3970795</v>
      </c>
      <c r="I16" s="38">
        <v>4462141</v>
      </c>
      <c r="J16" s="38">
        <v>4200814</v>
      </c>
      <c r="K16" s="38">
        <v>3425967</v>
      </c>
      <c r="L16" s="38">
        <v>3627980</v>
      </c>
      <c r="M16" s="38">
        <v>3898256</v>
      </c>
      <c r="N16" s="38">
        <v>4917719</v>
      </c>
      <c r="O16" s="47"/>
      <c r="P16" s="38"/>
    </row>
    <row r="17" spans="1:39" x14ac:dyDescent="0.2">
      <c r="A17" s="33" t="s">
        <v>14</v>
      </c>
      <c r="B17" s="45">
        <f t="shared" si="1"/>
        <v>5080102</v>
      </c>
      <c r="C17" s="38">
        <v>379134</v>
      </c>
      <c r="D17" s="38">
        <v>1360949</v>
      </c>
      <c r="E17" s="38">
        <v>399334</v>
      </c>
      <c r="F17" s="38">
        <v>329110</v>
      </c>
      <c r="G17" s="38">
        <v>443746</v>
      </c>
      <c r="H17" s="38">
        <v>301073</v>
      </c>
      <c r="I17" s="38">
        <v>395089</v>
      </c>
      <c r="J17" s="38">
        <v>289422</v>
      </c>
      <c r="K17" s="38">
        <v>327450</v>
      </c>
      <c r="L17" s="38">
        <v>304484</v>
      </c>
      <c r="M17" s="38">
        <v>345993</v>
      </c>
      <c r="N17" s="38">
        <v>204318</v>
      </c>
      <c r="O17" s="47"/>
      <c r="P17" s="38"/>
    </row>
    <row r="18" spans="1:39" s="4" customFormat="1" x14ac:dyDescent="0.2">
      <c r="A18" s="29" t="s">
        <v>62</v>
      </c>
      <c r="B18" s="45">
        <f t="shared" si="1"/>
        <v>24024279</v>
      </c>
      <c r="C18" s="20">
        <v>1457197</v>
      </c>
      <c r="D18" s="20">
        <v>1922165</v>
      </c>
      <c r="E18" s="20">
        <v>2041236</v>
      </c>
      <c r="F18" s="20">
        <v>2118763</v>
      </c>
      <c r="G18" s="20">
        <v>2079328</v>
      </c>
      <c r="H18" s="20">
        <v>2025228</v>
      </c>
      <c r="I18" s="20">
        <v>1665308</v>
      </c>
      <c r="J18" s="20">
        <v>2096052</v>
      </c>
      <c r="K18" s="20">
        <v>2229189</v>
      </c>
      <c r="L18" s="20">
        <v>2159222</v>
      </c>
      <c r="M18" s="20">
        <v>2128790</v>
      </c>
      <c r="N18" s="20">
        <v>2101801</v>
      </c>
      <c r="O18" s="47"/>
      <c r="P18" s="20"/>
    </row>
    <row r="19" spans="1:39" x14ac:dyDescent="0.2">
      <c r="A19" s="34" t="s">
        <v>22</v>
      </c>
      <c r="B19" s="45">
        <f t="shared" si="1"/>
        <v>10183751</v>
      </c>
      <c r="C19" s="38">
        <v>1042825</v>
      </c>
      <c r="D19" s="38">
        <v>0</v>
      </c>
      <c r="E19" s="38">
        <v>832528</v>
      </c>
      <c r="F19" s="38">
        <v>1038124</v>
      </c>
      <c r="G19" s="38">
        <v>1036551</v>
      </c>
      <c r="H19" s="38">
        <v>1034781</v>
      </c>
      <c r="I19" s="38">
        <v>1234909</v>
      </c>
      <c r="J19" s="38">
        <v>1083440</v>
      </c>
      <c r="K19" s="38">
        <v>1084325</v>
      </c>
      <c r="L19" s="38">
        <v>1069127</v>
      </c>
      <c r="M19" s="38">
        <v>679783</v>
      </c>
      <c r="N19" s="38">
        <v>47358</v>
      </c>
      <c r="O19" s="47"/>
      <c r="P19" s="38"/>
    </row>
    <row r="20" spans="1:39" x14ac:dyDescent="0.2">
      <c r="A20" s="35" t="s">
        <v>82</v>
      </c>
      <c r="B20" s="45">
        <f t="shared" si="1"/>
        <v>31480073</v>
      </c>
      <c r="C20" s="38">
        <v>1273079</v>
      </c>
      <c r="D20" s="38">
        <v>1476426</v>
      </c>
      <c r="E20" s="38">
        <v>1749196</v>
      </c>
      <c r="F20" s="38">
        <v>1818765</v>
      </c>
      <c r="G20" s="38">
        <v>1860825</v>
      </c>
      <c r="H20" s="38">
        <v>1864668</v>
      </c>
      <c r="I20" s="38">
        <v>1944436</v>
      </c>
      <c r="J20" s="38">
        <v>2038361</v>
      </c>
      <c r="K20" s="38">
        <v>2695012</v>
      </c>
      <c r="L20" s="38">
        <v>4342331</v>
      </c>
      <c r="M20" s="38">
        <v>4518421</v>
      </c>
      <c r="N20" s="38">
        <v>5898553</v>
      </c>
      <c r="O20" s="47"/>
      <c r="P20" s="38"/>
    </row>
    <row r="21" spans="1:39" x14ac:dyDescent="0.2">
      <c r="A21" s="35" t="s">
        <v>61</v>
      </c>
      <c r="B21" s="45">
        <f t="shared" si="1"/>
        <v>21467112</v>
      </c>
      <c r="C21" s="38">
        <v>2590615</v>
      </c>
      <c r="D21" s="38">
        <v>2451546</v>
      </c>
      <c r="E21" s="38">
        <v>2605976</v>
      </c>
      <c r="F21" s="38">
        <v>2571851</v>
      </c>
      <c r="G21" s="38">
        <v>2621689</v>
      </c>
      <c r="H21" s="38">
        <v>2416366</v>
      </c>
      <c r="I21" s="38">
        <v>2181892</v>
      </c>
      <c r="J21" s="38">
        <v>2326533</v>
      </c>
      <c r="K21" s="38">
        <v>1538226</v>
      </c>
      <c r="L21" s="38">
        <v>228496</v>
      </c>
      <c r="M21" s="38">
        <v>145561</v>
      </c>
      <c r="N21" s="38">
        <v>-211639</v>
      </c>
      <c r="O21" s="47"/>
      <c r="P21" s="38"/>
    </row>
    <row r="22" spans="1:39" x14ac:dyDescent="0.2">
      <c r="A22" s="35" t="s">
        <v>18</v>
      </c>
      <c r="B22" s="45">
        <f t="shared" si="1"/>
        <v>19321602</v>
      </c>
      <c r="C22" s="38">
        <v>1893311</v>
      </c>
      <c r="D22" s="38">
        <v>1664555</v>
      </c>
      <c r="E22" s="38">
        <v>1568228</v>
      </c>
      <c r="F22" s="38">
        <v>1678142</v>
      </c>
      <c r="G22" s="38">
        <v>1656679</v>
      </c>
      <c r="H22" s="38">
        <v>1666256</v>
      </c>
      <c r="I22" s="38">
        <v>1731825</v>
      </c>
      <c r="J22" s="38">
        <v>1732189</v>
      </c>
      <c r="K22" s="38">
        <v>1845475</v>
      </c>
      <c r="L22" s="38">
        <v>1941011</v>
      </c>
      <c r="M22" s="38">
        <v>1648104</v>
      </c>
      <c r="N22" s="38">
        <v>295827</v>
      </c>
      <c r="O22" s="47"/>
      <c r="P22" s="38"/>
    </row>
    <row r="23" spans="1:39" x14ac:dyDescent="0.2">
      <c r="A23" s="35" t="s">
        <v>19</v>
      </c>
      <c r="B23" s="45">
        <f t="shared" si="1"/>
        <v>350664</v>
      </c>
      <c r="C23" s="38">
        <v>350664</v>
      </c>
      <c r="D23" s="38">
        <v>0</v>
      </c>
      <c r="E23" s="38">
        <v>0</v>
      </c>
      <c r="F23" s="38">
        <v>0</v>
      </c>
      <c r="G23" s="38">
        <v>0</v>
      </c>
      <c r="H23" s="38">
        <v>0</v>
      </c>
      <c r="I23" s="38">
        <v>0</v>
      </c>
      <c r="J23" s="38">
        <v>0</v>
      </c>
      <c r="K23" s="38">
        <v>0</v>
      </c>
      <c r="L23" s="38">
        <v>0</v>
      </c>
      <c r="M23" s="38">
        <v>0</v>
      </c>
      <c r="N23" s="38">
        <v>0</v>
      </c>
      <c r="O23" s="47"/>
      <c r="P23" s="38"/>
    </row>
    <row r="24" spans="1:39" x14ac:dyDescent="0.2">
      <c r="A24" s="35" t="s">
        <v>67</v>
      </c>
      <c r="B24" s="45">
        <f t="shared" si="1"/>
        <v>2387237</v>
      </c>
      <c r="C24" s="38">
        <v>101423</v>
      </c>
      <c r="D24" s="38">
        <v>207872</v>
      </c>
      <c r="E24" s="38">
        <v>131126</v>
      </c>
      <c r="F24" s="38">
        <v>202338</v>
      </c>
      <c r="G24" s="38">
        <v>127897</v>
      </c>
      <c r="H24" s="38">
        <v>337524</v>
      </c>
      <c r="I24" s="38">
        <v>290962</v>
      </c>
      <c r="J24" s="38">
        <v>331238</v>
      </c>
      <c r="K24" s="38">
        <v>211036</v>
      </c>
      <c r="L24" s="38">
        <v>410806</v>
      </c>
      <c r="M24" s="38">
        <v>-113240</v>
      </c>
      <c r="N24" s="38">
        <v>148255</v>
      </c>
      <c r="O24" s="47"/>
      <c r="P24" s="38"/>
    </row>
    <row r="25" spans="1:39" x14ac:dyDescent="0.2">
      <c r="A25" s="36" t="s">
        <v>68</v>
      </c>
      <c r="B25" s="45">
        <f t="shared" si="1"/>
        <v>3541357</v>
      </c>
      <c r="C25" s="38">
        <v>260031</v>
      </c>
      <c r="D25" s="38">
        <v>237002</v>
      </c>
      <c r="E25" s="38">
        <v>227205</v>
      </c>
      <c r="F25" s="38">
        <v>289277</v>
      </c>
      <c r="G25" s="38">
        <v>244966</v>
      </c>
      <c r="H25" s="38">
        <v>293285</v>
      </c>
      <c r="I25" s="38">
        <v>233307</v>
      </c>
      <c r="J25" s="38">
        <v>373839</v>
      </c>
      <c r="K25" s="38">
        <v>328516</v>
      </c>
      <c r="L25" s="38">
        <v>361781</v>
      </c>
      <c r="M25" s="38">
        <v>345319</v>
      </c>
      <c r="N25" s="38">
        <v>346829</v>
      </c>
      <c r="O25" s="47"/>
      <c r="P25" s="38"/>
    </row>
    <row r="26" spans="1:39" x14ac:dyDescent="0.2">
      <c r="A26" s="36" t="s">
        <v>69</v>
      </c>
      <c r="B26" s="45">
        <f t="shared" si="1"/>
        <v>13699592</v>
      </c>
      <c r="C26" s="38">
        <v>2222826</v>
      </c>
      <c r="D26" s="38">
        <v>1145299</v>
      </c>
      <c r="E26" s="38">
        <v>1193231</v>
      </c>
      <c r="F26" s="38">
        <v>1200958</v>
      </c>
      <c r="G26" s="38">
        <v>1386116</v>
      </c>
      <c r="H26" s="38">
        <v>1127806</v>
      </c>
      <c r="I26" s="38">
        <v>1439224</v>
      </c>
      <c r="J26" s="38">
        <v>1534671</v>
      </c>
      <c r="K26" s="38">
        <v>546176</v>
      </c>
      <c r="L26" s="38">
        <v>469892</v>
      </c>
      <c r="M26" s="38">
        <v>856015</v>
      </c>
      <c r="N26" s="38">
        <v>577378</v>
      </c>
      <c r="O26" s="47"/>
      <c r="P26" s="38"/>
    </row>
    <row r="27" spans="1:39" x14ac:dyDescent="0.2">
      <c r="A27" s="36" t="s">
        <v>70</v>
      </c>
      <c r="B27" s="45">
        <f t="shared" si="1"/>
        <v>8399678</v>
      </c>
      <c r="C27" s="38">
        <v>605401</v>
      </c>
      <c r="D27" s="38">
        <v>634641</v>
      </c>
      <c r="E27" s="38">
        <v>596681</v>
      </c>
      <c r="F27" s="38">
        <v>593965</v>
      </c>
      <c r="G27" s="38">
        <v>665360</v>
      </c>
      <c r="H27" s="38">
        <v>589366</v>
      </c>
      <c r="I27" s="38">
        <v>693061</v>
      </c>
      <c r="J27" s="38">
        <v>664027</v>
      </c>
      <c r="K27" s="38">
        <v>1175032</v>
      </c>
      <c r="L27" s="38">
        <v>719978</v>
      </c>
      <c r="M27" s="38">
        <v>735829</v>
      </c>
      <c r="N27" s="38">
        <v>726337</v>
      </c>
      <c r="O27" s="47"/>
      <c r="P27" s="38"/>
    </row>
    <row r="28" spans="1:39" x14ac:dyDescent="0.2">
      <c r="A28" s="36" t="s">
        <v>71</v>
      </c>
      <c r="B28" s="45">
        <f t="shared" si="1"/>
        <v>94200334</v>
      </c>
      <c r="C28" s="38">
        <v>8571959</v>
      </c>
      <c r="D28" s="38">
        <v>8452854</v>
      </c>
      <c r="E28" s="38">
        <v>8334066</v>
      </c>
      <c r="F28" s="38">
        <v>6675335</v>
      </c>
      <c r="G28" s="38">
        <v>7421054</v>
      </c>
      <c r="H28" s="38">
        <v>6891158</v>
      </c>
      <c r="I28" s="38">
        <v>7871042</v>
      </c>
      <c r="J28" s="38">
        <v>7054541</v>
      </c>
      <c r="K28" s="38">
        <v>9060633</v>
      </c>
      <c r="L28" s="38">
        <v>8539745</v>
      </c>
      <c r="M28" s="38">
        <v>7659106</v>
      </c>
      <c r="N28" s="38">
        <v>7668841</v>
      </c>
      <c r="O28" s="47"/>
      <c r="P28" s="38"/>
    </row>
    <row r="29" spans="1:39" ht="14.25" x14ac:dyDescent="0.2">
      <c r="A29" s="39" t="s">
        <v>47</v>
      </c>
      <c r="B29" s="46">
        <f t="shared" si="1"/>
        <v>1211502679.353307</v>
      </c>
      <c r="C29" s="40">
        <v>76949465.3145549</v>
      </c>
      <c r="D29" s="40">
        <v>60726192.438638933</v>
      </c>
      <c r="E29" s="40">
        <v>111591082.9146926</v>
      </c>
      <c r="F29" s="40">
        <v>112634020.55139579</v>
      </c>
      <c r="G29" s="40">
        <v>109901031.32761022</v>
      </c>
      <c r="H29" s="40">
        <v>104364701.00661711</v>
      </c>
      <c r="I29" s="40">
        <v>106967701.20421132</v>
      </c>
      <c r="J29" s="40">
        <v>112854197.72829935</v>
      </c>
      <c r="K29" s="40">
        <v>99530684.384716839</v>
      </c>
      <c r="L29" s="40">
        <v>97177102.918927595</v>
      </c>
      <c r="M29" s="40">
        <v>101524815.29036355</v>
      </c>
      <c r="N29" s="40">
        <v>117281684.27327894</v>
      </c>
      <c r="O29" s="47"/>
      <c r="P29" s="38"/>
    </row>
    <row r="30" spans="1:39" s="4" customFormat="1" x14ac:dyDescent="0.2">
      <c r="A30" s="1" t="s">
        <v>87</v>
      </c>
      <c r="B30" s="48"/>
      <c r="C30" s="48"/>
      <c r="D30" s="48"/>
      <c r="E30" s="48"/>
      <c r="F30" s="48"/>
      <c r="G30" s="48"/>
      <c r="H30" s="48"/>
      <c r="I30" s="48"/>
      <c r="J30" s="48"/>
      <c r="K30" s="48"/>
      <c r="L30" s="48"/>
      <c r="M30" s="48"/>
      <c r="N30" s="48"/>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18"/>
    </row>
    <row r="31" spans="1:39" s="4" customFormat="1" ht="11.25" customHeight="1" x14ac:dyDescent="0.2">
      <c r="A31" s="2" t="s">
        <v>42</v>
      </c>
      <c r="C31" s="6"/>
      <c r="AL31" s="3"/>
    </row>
    <row r="32" spans="1:39" s="4" customFormat="1" ht="11.25" customHeight="1" x14ac:dyDescent="0.2">
      <c r="A32" s="2" t="s">
        <v>86</v>
      </c>
      <c r="C32" s="6"/>
      <c r="AL32" s="3"/>
    </row>
    <row r="33" spans="1:38" s="4" customFormat="1" ht="11.25" customHeight="1" x14ac:dyDescent="0.2">
      <c r="A33" s="1" t="s">
        <v>53</v>
      </c>
      <c r="C33" s="6"/>
      <c r="AL33" s="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5C4A-0C6E-4CA5-940B-DA7D4F95E084}">
  <dimension ref="A2:AM27"/>
  <sheetViews>
    <sheetView showGridLines="0" workbookViewId="0">
      <selection activeCell="C36" sqref="C36"/>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66</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 t="shared" ref="B7:N7" si="0">SUM(B8:B22)</f>
        <v>1498543858.1830001</v>
      </c>
      <c r="C7" s="44">
        <f t="shared" si="0"/>
        <v>120406603.81</v>
      </c>
      <c r="D7" s="44">
        <f t="shared" si="0"/>
        <v>116951996.95999999</v>
      </c>
      <c r="E7" s="44">
        <f t="shared" si="0"/>
        <v>132940763.14</v>
      </c>
      <c r="F7" s="44">
        <f t="shared" si="0"/>
        <v>129537030.99000001</v>
      </c>
      <c r="G7" s="44">
        <f t="shared" si="0"/>
        <v>127324657</v>
      </c>
      <c r="H7" s="44">
        <f t="shared" si="0"/>
        <v>125695801.71999998</v>
      </c>
      <c r="I7" s="44">
        <f t="shared" si="0"/>
        <v>130672847.59</v>
      </c>
      <c r="J7" s="44">
        <f t="shared" si="0"/>
        <v>128626377.59299999</v>
      </c>
      <c r="K7" s="44">
        <f t="shared" si="0"/>
        <v>120601469.75</v>
      </c>
      <c r="L7" s="44">
        <f t="shared" si="0"/>
        <v>114627536.59999999</v>
      </c>
      <c r="M7" s="44">
        <f t="shared" si="0"/>
        <v>116407842.77</v>
      </c>
      <c r="N7" s="44">
        <f t="shared" si="0"/>
        <v>134750930.25999999</v>
      </c>
      <c r="O7" s="47"/>
      <c r="P7" s="38"/>
    </row>
    <row r="8" spans="1:39" x14ac:dyDescent="0.2">
      <c r="A8" s="28" t="s">
        <v>81</v>
      </c>
      <c r="B8" s="45">
        <f>SUM(C8:N8)</f>
        <v>467141223</v>
      </c>
      <c r="C8" s="38">
        <v>38132095</v>
      </c>
      <c r="D8" s="38">
        <v>33915698</v>
      </c>
      <c r="E8" s="38">
        <v>40268663</v>
      </c>
      <c r="F8" s="38">
        <v>39126312</v>
      </c>
      <c r="G8" s="38">
        <v>39231521</v>
      </c>
      <c r="H8" s="38">
        <v>38135158</v>
      </c>
      <c r="I8" s="38">
        <v>39140568</v>
      </c>
      <c r="J8" s="38">
        <v>39887241</v>
      </c>
      <c r="K8" s="38">
        <v>37824418</v>
      </c>
      <c r="L8" s="38">
        <v>38437801</v>
      </c>
      <c r="M8" s="38">
        <v>39109514</v>
      </c>
      <c r="N8" s="38">
        <v>43932234</v>
      </c>
      <c r="O8" s="47"/>
      <c r="P8" s="38"/>
    </row>
    <row r="9" spans="1:39" x14ac:dyDescent="0.2">
      <c r="A9" s="28" t="s">
        <v>56</v>
      </c>
      <c r="B9" s="45">
        <f t="shared" ref="B9:B23" si="1">SUM(C9:N9)</f>
        <v>164882477.46000001</v>
      </c>
      <c r="C9" s="38">
        <v>12811584</v>
      </c>
      <c r="D9" s="38">
        <v>12557161</v>
      </c>
      <c r="E9" s="38">
        <v>14243021.460000001</v>
      </c>
      <c r="F9" s="38">
        <v>13601367</v>
      </c>
      <c r="G9" s="38">
        <v>13797326</v>
      </c>
      <c r="H9" s="38">
        <v>13073728</v>
      </c>
      <c r="I9" s="38">
        <v>13745143</v>
      </c>
      <c r="J9" s="38">
        <v>14254369</v>
      </c>
      <c r="K9" s="38">
        <v>13962166</v>
      </c>
      <c r="L9" s="38">
        <v>13046959</v>
      </c>
      <c r="M9" s="38">
        <v>13649061</v>
      </c>
      <c r="N9" s="38">
        <v>16140592</v>
      </c>
      <c r="O9" s="47"/>
      <c r="P9" s="38"/>
    </row>
    <row r="10" spans="1:39" x14ac:dyDescent="0.2">
      <c r="A10" s="28" t="s">
        <v>57</v>
      </c>
      <c r="B10" s="45">
        <f t="shared" si="1"/>
        <v>200151013.28</v>
      </c>
      <c r="C10" s="38">
        <v>16645156</v>
      </c>
      <c r="D10" s="38">
        <v>15897716</v>
      </c>
      <c r="E10" s="38">
        <v>17788186.280000001</v>
      </c>
      <c r="F10" s="38">
        <v>17262111</v>
      </c>
      <c r="G10" s="38">
        <v>17058342</v>
      </c>
      <c r="H10" s="38">
        <v>16337270</v>
      </c>
      <c r="I10" s="38">
        <v>17174770</v>
      </c>
      <c r="J10" s="38">
        <v>17610928</v>
      </c>
      <c r="K10" s="38">
        <v>16352416</v>
      </c>
      <c r="L10" s="38">
        <v>15116560</v>
      </c>
      <c r="M10" s="38">
        <v>15236881</v>
      </c>
      <c r="N10" s="38">
        <v>17670677</v>
      </c>
      <c r="O10" s="47"/>
      <c r="P10" s="38"/>
    </row>
    <row r="11" spans="1:39" x14ac:dyDescent="0.2">
      <c r="A11" s="28" t="s">
        <v>52</v>
      </c>
      <c r="B11" s="45">
        <f t="shared" si="1"/>
        <v>6206087</v>
      </c>
      <c r="C11" s="38">
        <v>401939</v>
      </c>
      <c r="D11" s="38">
        <v>469898</v>
      </c>
      <c r="E11" s="38">
        <v>586196</v>
      </c>
      <c r="F11" s="38">
        <v>657460</v>
      </c>
      <c r="G11" s="38">
        <v>529124</v>
      </c>
      <c r="H11" s="38">
        <v>547446</v>
      </c>
      <c r="I11" s="38">
        <v>510386</v>
      </c>
      <c r="J11" s="38">
        <v>467467</v>
      </c>
      <c r="K11" s="38">
        <v>482798</v>
      </c>
      <c r="L11" s="38">
        <v>512292</v>
      </c>
      <c r="M11" s="38">
        <v>484532</v>
      </c>
      <c r="N11" s="38">
        <v>556549</v>
      </c>
      <c r="O11" s="47"/>
      <c r="P11" s="38"/>
    </row>
    <row r="12" spans="1:39" x14ac:dyDescent="0.2">
      <c r="A12" s="29" t="s">
        <v>59</v>
      </c>
      <c r="B12" s="45">
        <f t="shared" si="1"/>
        <v>163551190.94300002</v>
      </c>
      <c r="C12" s="38">
        <v>14977631.18</v>
      </c>
      <c r="D12" s="38">
        <v>14596717.58</v>
      </c>
      <c r="E12" s="38">
        <v>16977354.100000001</v>
      </c>
      <c r="F12" s="38">
        <v>12885179.18</v>
      </c>
      <c r="G12" s="38">
        <v>11869945.33</v>
      </c>
      <c r="H12" s="38">
        <v>12287780.300000001</v>
      </c>
      <c r="I12" s="38">
        <v>13919348.75</v>
      </c>
      <c r="J12" s="38">
        <v>14495390.213</v>
      </c>
      <c r="K12" s="38">
        <v>9817233.4199999999</v>
      </c>
      <c r="L12" s="38">
        <v>10837758.52</v>
      </c>
      <c r="M12" s="38">
        <v>13993399.439999999</v>
      </c>
      <c r="N12" s="38">
        <v>16893452.93</v>
      </c>
      <c r="O12" s="47"/>
      <c r="P12" s="38"/>
    </row>
    <row r="13" spans="1:39" x14ac:dyDescent="0.2">
      <c r="A13" s="29" t="s">
        <v>60</v>
      </c>
      <c r="B13" s="45">
        <f t="shared" si="1"/>
        <v>221463398.87999994</v>
      </c>
      <c r="C13" s="38">
        <v>14590336</v>
      </c>
      <c r="D13" s="38">
        <v>14140442</v>
      </c>
      <c r="E13" s="38">
        <v>17758552.720000003</v>
      </c>
      <c r="F13" s="38">
        <v>19015279.329999998</v>
      </c>
      <c r="G13" s="38">
        <v>17444841.329999998</v>
      </c>
      <c r="H13" s="38">
        <v>18220806.119999997</v>
      </c>
      <c r="I13" s="38">
        <v>18541222.23</v>
      </c>
      <c r="J13" s="38">
        <v>16822211.329999998</v>
      </c>
      <c r="K13" s="38">
        <v>21595910.329999998</v>
      </c>
      <c r="L13" s="38">
        <v>20767964.829999998</v>
      </c>
      <c r="M13" s="38">
        <v>20303763.329999998</v>
      </c>
      <c r="N13" s="38">
        <v>22262069.329999998</v>
      </c>
      <c r="O13" s="47"/>
      <c r="P13" s="38"/>
    </row>
    <row r="14" spans="1:39" x14ac:dyDescent="0.2">
      <c r="A14" s="32" t="s">
        <v>63</v>
      </c>
      <c r="B14" s="45">
        <f t="shared" si="1"/>
        <v>34922603.200000003</v>
      </c>
      <c r="C14" s="38">
        <v>4289641</v>
      </c>
      <c r="D14" s="38">
        <v>5165911</v>
      </c>
      <c r="E14" s="38">
        <v>3481255.2</v>
      </c>
      <c r="F14" s="38">
        <v>5495703</v>
      </c>
      <c r="G14" s="38">
        <v>3150007</v>
      </c>
      <c r="H14" s="38">
        <v>3589178</v>
      </c>
      <c r="I14" s="38">
        <v>3762812</v>
      </c>
      <c r="J14" s="38">
        <v>5411459</v>
      </c>
      <c r="K14" s="38">
        <v>759679</v>
      </c>
      <c r="L14" s="38">
        <v>-212758</v>
      </c>
      <c r="M14" s="38">
        <v>0</v>
      </c>
      <c r="N14" s="38">
        <v>29716</v>
      </c>
      <c r="O14" s="47"/>
      <c r="P14" s="38"/>
    </row>
    <row r="15" spans="1:39" x14ac:dyDescent="0.2">
      <c r="A15" s="32" t="s">
        <v>14</v>
      </c>
      <c r="B15" s="45">
        <f t="shared" si="1"/>
        <v>13219119</v>
      </c>
      <c r="C15" s="38">
        <v>264977</v>
      </c>
      <c r="D15" s="38">
        <v>1491916</v>
      </c>
      <c r="E15" s="38">
        <v>465978</v>
      </c>
      <c r="F15" s="38">
        <v>674759</v>
      </c>
      <c r="G15" s="38">
        <v>2542270</v>
      </c>
      <c r="H15" s="38">
        <v>2753073</v>
      </c>
      <c r="I15" s="38">
        <v>2520443</v>
      </c>
      <c r="J15" s="38">
        <v>408572</v>
      </c>
      <c r="K15" s="38">
        <v>1507810</v>
      </c>
      <c r="L15" s="38">
        <v>195225</v>
      </c>
      <c r="M15" s="38">
        <v>288330</v>
      </c>
      <c r="N15" s="38">
        <v>105766</v>
      </c>
      <c r="O15" s="47"/>
      <c r="P15" s="38"/>
    </row>
    <row r="16" spans="1:39" x14ac:dyDescent="0.2">
      <c r="A16" s="32" t="s">
        <v>62</v>
      </c>
      <c r="B16" s="45">
        <f t="shared" si="1"/>
        <v>15873952</v>
      </c>
      <c r="C16" s="38">
        <v>2152074</v>
      </c>
      <c r="D16" s="38">
        <v>2083961</v>
      </c>
      <c r="E16" s="38">
        <v>2122916</v>
      </c>
      <c r="F16" s="38">
        <v>2159754</v>
      </c>
      <c r="G16" s="38">
        <v>1895492</v>
      </c>
      <c r="H16" s="38">
        <v>1910675</v>
      </c>
      <c r="I16" s="38">
        <v>1798014</v>
      </c>
      <c r="J16" s="38">
        <v>1305615</v>
      </c>
      <c r="K16" s="38">
        <v>113824</v>
      </c>
      <c r="L16" s="38">
        <v>132058</v>
      </c>
      <c r="M16" s="38">
        <v>110613</v>
      </c>
      <c r="N16" s="38">
        <v>88956</v>
      </c>
      <c r="O16" s="47"/>
      <c r="P16" s="38"/>
    </row>
    <row r="17" spans="1:39" x14ac:dyDescent="0.2">
      <c r="A17" s="33" t="s">
        <v>82</v>
      </c>
      <c r="B17" s="45">
        <f t="shared" si="1"/>
        <v>86130731.030000001</v>
      </c>
      <c r="C17" s="38">
        <v>6181250.6299999999</v>
      </c>
      <c r="D17" s="38">
        <v>6397888.3799999999</v>
      </c>
      <c r="E17" s="38">
        <v>7833487.9900000002</v>
      </c>
      <c r="F17" s="38">
        <v>7379806.4800000004</v>
      </c>
      <c r="G17" s="38">
        <v>7592005.3399999999</v>
      </c>
      <c r="H17" s="38">
        <v>7783302.2999999998</v>
      </c>
      <c r="I17" s="38">
        <v>7401446.6100000003</v>
      </c>
      <c r="J17" s="38">
        <v>6704263.0499999998</v>
      </c>
      <c r="K17" s="38">
        <v>7153334</v>
      </c>
      <c r="L17" s="38">
        <v>6866843.25</v>
      </c>
      <c r="M17" s="38">
        <v>6744084</v>
      </c>
      <c r="N17" s="38">
        <v>8093019</v>
      </c>
      <c r="O17" s="47"/>
      <c r="P17" s="38"/>
    </row>
    <row r="18" spans="1:39" s="4" customFormat="1" x14ac:dyDescent="0.2">
      <c r="A18" s="29" t="s">
        <v>61</v>
      </c>
      <c r="B18" s="45">
        <f t="shared" si="1"/>
        <v>3838198.39</v>
      </c>
      <c r="C18" s="20">
        <v>509116</v>
      </c>
      <c r="D18" s="20">
        <v>538004</v>
      </c>
      <c r="E18" s="20">
        <v>621580.39</v>
      </c>
      <c r="F18" s="20">
        <v>158858</v>
      </c>
      <c r="G18" s="20">
        <v>254763</v>
      </c>
      <c r="H18" s="20">
        <v>189783</v>
      </c>
      <c r="I18" s="20">
        <v>250192</v>
      </c>
      <c r="J18" s="20">
        <v>257614</v>
      </c>
      <c r="K18" s="20">
        <v>205588</v>
      </c>
      <c r="L18" s="20">
        <v>225084</v>
      </c>
      <c r="M18" s="20">
        <v>289771</v>
      </c>
      <c r="N18" s="20">
        <v>337845</v>
      </c>
      <c r="O18" s="47"/>
      <c r="P18" s="20"/>
    </row>
    <row r="19" spans="1:39" x14ac:dyDescent="0.2">
      <c r="A19" s="34" t="s">
        <v>67</v>
      </c>
      <c r="B19" s="45">
        <f t="shared" si="1"/>
        <v>100254195</v>
      </c>
      <c r="C19" s="38">
        <v>7804738</v>
      </c>
      <c r="D19" s="38">
        <v>8038635</v>
      </c>
      <c r="E19" s="38">
        <v>8394569</v>
      </c>
      <c r="F19" s="38">
        <v>9463154</v>
      </c>
      <c r="G19" s="38">
        <v>10092162</v>
      </c>
      <c r="H19" s="38">
        <v>9102303</v>
      </c>
      <c r="I19" s="38">
        <v>9787720</v>
      </c>
      <c r="J19" s="38">
        <v>9217892</v>
      </c>
      <c r="K19" s="38">
        <v>9039812</v>
      </c>
      <c r="L19" s="38">
        <v>7012334</v>
      </c>
      <c r="M19" s="38">
        <v>5013104</v>
      </c>
      <c r="N19" s="38">
        <v>7287772</v>
      </c>
      <c r="O19" s="47"/>
      <c r="P19" s="38"/>
    </row>
    <row r="20" spans="1:39" x14ac:dyDescent="0.2">
      <c r="A20" s="35" t="s">
        <v>68</v>
      </c>
      <c r="B20" s="45">
        <f t="shared" si="1"/>
        <v>4471800</v>
      </c>
      <c r="C20" s="38">
        <v>387148</v>
      </c>
      <c r="D20" s="38">
        <v>381504</v>
      </c>
      <c r="E20" s="38">
        <v>404021</v>
      </c>
      <c r="F20" s="38">
        <v>367750</v>
      </c>
      <c r="G20" s="38">
        <v>423805</v>
      </c>
      <c r="H20" s="38">
        <v>508395</v>
      </c>
      <c r="I20" s="38">
        <v>464915</v>
      </c>
      <c r="J20" s="38">
        <v>455737</v>
      </c>
      <c r="K20" s="38">
        <v>440411</v>
      </c>
      <c r="L20" s="38">
        <v>398336</v>
      </c>
      <c r="M20" s="38">
        <v>148773</v>
      </c>
      <c r="N20" s="38">
        <v>91005</v>
      </c>
      <c r="O20" s="47"/>
      <c r="P20" s="38"/>
    </row>
    <row r="21" spans="1:39" x14ac:dyDescent="0.2">
      <c r="A21" s="35" t="s">
        <v>69</v>
      </c>
      <c r="B21" s="45">
        <f t="shared" si="1"/>
        <v>8396421</v>
      </c>
      <c r="C21" s="38">
        <v>546200</v>
      </c>
      <c r="D21" s="38">
        <v>561621</v>
      </c>
      <c r="E21" s="38">
        <v>1312716</v>
      </c>
      <c r="F21" s="38">
        <v>629426</v>
      </c>
      <c r="G21" s="38">
        <v>697052</v>
      </c>
      <c r="H21" s="38">
        <v>612874</v>
      </c>
      <c r="I21" s="38">
        <v>979952</v>
      </c>
      <c r="J21" s="38">
        <v>726639</v>
      </c>
      <c r="K21" s="38">
        <v>698593</v>
      </c>
      <c r="L21" s="38">
        <v>576223</v>
      </c>
      <c r="M21" s="38">
        <v>478847</v>
      </c>
      <c r="N21" s="38">
        <v>576278</v>
      </c>
      <c r="O21" s="47"/>
      <c r="P21" s="38"/>
    </row>
    <row r="22" spans="1:39" x14ac:dyDescent="0.2">
      <c r="A22" s="35" t="s">
        <v>70</v>
      </c>
      <c r="B22" s="45">
        <f t="shared" si="1"/>
        <v>8041448</v>
      </c>
      <c r="C22" s="38">
        <v>712718</v>
      </c>
      <c r="D22" s="38">
        <v>714924</v>
      </c>
      <c r="E22" s="38">
        <v>682266</v>
      </c>
      <c r="F22" s="38">
        <v>660112</v>
      </c>
      <c r="G22" s="38">
        <v>746001</v>
      </c>
      <c r="H22" s="38">
        <v>644030</v>
      </c>
      <c r="I22" s="38">
        <v>675915</v>
      </c>
      <c r="J22" s="38">
        <v>600980</v>
      </c>
      <c r="K22" s="38">
        <v>647477</v>
      </c>
      <c r="L22" s="38">
        <v>714856</v>
      </c>
      <c r="M22" s="38">
        <v>557170</v>
      </c>
      <c r="N22" s="38">
        <v>684999</v>
      </c>
      <c r="O22" s="47"/>
      <c r="P22" s="38"/>
    </row>
    <row r="23" spans="1:39" ht="14.25" x14ac:dyDescent="0.2">
      <c r="A23" s="39" t="s">
        <v>47</v>
      </c>
      <c r="B23" s="46">
        <f t="shared" si="1"/>
        <v>1144062275.0318637</v>
      </c>
      <c r="C23" s="40">
        <v>98775920.758607998</v>
      </c>
      <c r="D23" s="40">
        <v>82788550.075727999</v>
      </c>
      <c r="E23" s="40">
        <v>92579168.090808004</v>
      </c>
      <c r="F23" s="40">
        <v>100583133.37401599</v>
      </c>
      <c r="G23" s="40">
        <v>85180493.286215991</v>
      </c>
      <c r="H23" s="40">
        <v>77663228.839535996</v>
      </c>
      <c r="I23" s="40">
        <v>87315960.022415996</v>
      </c>
      <c r="J23" s="40">
        <v>95273827.707119986</v>
      </c>
      <c r="K23" s="40">
        <v>99927287.34984</v>
      </c>
      <c r="L23" s="40">
        <v>109350626.586504</v>
      </c>
      <c r="M23" s="40">
        <v>101156326.25135998</v>
      </c>
      <c r="N23" s="40">
        <v>113467752.689712</v>
      </c>
      <c r="O23" s="47"/>
      <c r="P23" s="38"/>
    </row>
    <row r="24" spans="1:39" s="4" customFormat="1" x14ac:dyDescent="0.2">
      <c r="A24" s="1" t="s">
        <v>87</v>
      </c>
      <c r="B24" s="48"/>
      <c r="C24" s="48"/>
      <c r="D24" s="48"/>
      <c r="E24" s="48"/>
      <c r="F24" s="48"/>
      <c r="G24" s="48"/>
      <c r="H24" s="48"/>
      <c r="I24" s="48"/>
      <c r="J24" s="48"/>
      <c r="K24" s="48"/>
      <c r="L24" s="48"/>
      <c r="M24" s="48"/>
      <c r="N24" s="48"/>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18"/>
    </row>
    <row r="25" spans="1:39" s="4" customFormat="1" ht="11.25" customHeight="1" x14ac:dyDescent="0.2">
      <c r="A25" s="2" t="s">
        <v>42</v>
      </c>
      <c r="C25" s="6"/>
      <c r="AL25" s="3"/>
    </row>
    <row r="26" spans="1:39" s="4" customFormat="1" ht="11.25" customHeight="1" x14ac:dyDescent="0.2">
      <c r="A26" s="2" t="s">
        <v>86</v>
      </c>
      <c r="C26" s="6"/>
      <c r="AL26" s="3"/>
    </row>
    <row r="27" spans="1:39" s="4" customFormat="1" ht="11.25" customHeight="1" x14ac:dyDescent="0.2">
      <c r="A27" s="1" t="s">
        <v>53</v>
      </c>
      <c r="C27" s="6"/>
      <c r="AL27" s="3"/>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40E4-6128-4A11-AAB8-76AB26A64338}">
  <dimension ref="A2:AM33"/>
  <sheetViews>
    <sheetView showGridLines="0" workbookViewId="0">
      <selection activeCell="F48" sqref="F48"/>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73</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SUM(B8:B28)</f>
        <v>1347314732</v>
      </c>
      <c r="C7" s="44">
        <f>SUM(C8:C28)</f>
        <v>105601108</v>
      </c>
      <c r="D7" s="44">
        <f t="shared" ref="D7:N7" si="0">SUM(D8:D28)</f>
        <v>105601108</v>
      </c>
      <c r="E7" s="44">
        <f t="shared" si="0"/>
        <v>118260578</v>
      </c>
      <c r="F7" s="44">
        <f t="shared" si="0"/>
        <v>110330648</v>
      </c>
      <c r="G7" s="44">
        <f t="shared" si="0"/>
        <v>114924976</v>
      </c>
      <c r="H7" s="44">
        <f t="shared" si="0"/>
        <v>110708779</v>
      </c>
      <c r="I7" s="44">
        <f t="shared" si="0"/>
        <v>116899367</v>
      </c>
      <c r="J7" s="44">
        <f t="shared" si="0"/>
        <v>116086636</v>
      </c>
      <c r="K7" s="44">
        <f t="shared" si="0"/>
        <v>108443377</v>
      </c>
      <c r="L7" s="44">
        <f t="shared" si="0"/>
        <v>111563784</v>
      </c>
      <c r="M7" s="44">
        <f t="shared" si="0"/>
        <v>106625980</v>
      </c>
      <c r="N7" s="44">
        <f t="shared" si="0"/>
        <v>122268391</v>
      </c>
      <c r="O7" s="47"/>
      <c r="P7" s="38"/>
    </row>
    <row r="8" spans="1:39" x14ac:dyDescent="0.2">
      <c r="A8" s="28" t="s">
        <v>81</v>
      </c>
      <c r="B8" s="45">
        <f>SUM(C8:N8)</f>
        <v>477201052</v>
      </c>
      <c r="C8" s="38">
        <v>38260197</v>
      </c>
      <c r="D8" s="38">
        <v>38260197</v>
      </c>
      <c r="E8" s="38">
        <v>41543948</v>
      </c>
      <c r="F8" s="38">
        <v>39363392</v>
      </c>
      <c r="G8" s="38">
        <v>41126069</v>
      </c>
      <c r="H8" s="38">
        <v>38735094</v>
      </c>
      <c r="I8" s="38">
        <v>40661026</v>
      </c>
      <c r="J8" s="38">
        <v>40343973</v>
      </c>
      <c r="K8" s="38">
        <v>37368860</v>
      </c>
      <c r="L8" s="38">
        <v>39169335</v>
      </c>
      <c r="M8" s="38">
        <v>39022914</v>
      </c>
      <c r="N8" s="38">
        <v>43346047</v>
      </c>
      <c r="O8" s="47"/>
      <c r="P8" s="38"/>
    </row>
    <row r="9" spans="1:39" x14ac:dyDescent="0.2">
      <c r="A9" s="28" t="s">
        <v>56</v>
      </c>
      <c r="B9" s="45">
        <f t="shared" ref="B9:B29" si="1">SUM(C9:N9)</f>
        <v>171204081</v>
      </c>
      <c r="C9" s="38">
        <v>12924050</v>
      </c>
      <c r="D9" s="38">
        <v>12924050</v>
      </c>
      <c r="E9" s="38">
        <v>14151023</v>
      </c>
      <c r="F9" s="38">
        <v>12972553</v>
      </c>
      <c r="G9" s="38">
        <v>14125677</v>
      </c>
      <c r="H9" s="38">
        <v>13576731</v>
      </c>
      <c r="I9" s="38">
        <v>15055777</v>
      </c>
      <c r="J9" s="38">
        <v>15368054</v>
      </c>
      <c r="K9" s="38">
        <v>13427649</v>
      </c>
      <c r="L9" s="38">
        <v>15232341</v>
      </c>
      <c r="M9" s="38">
        <v>14545104</v>
      </c>
      <c r="N9" s="38">
        <v>16901072</v>
      </c>
      <c r="O9" s="47"/>
      <c r="P9" s="38"/>
    </row>
    <row r="10" spans="1:39" x14ac:dyDescent="0.2">
      <c r="A10" s="28" t="s">
        <v>7</v>
      </c>
      <c r="B10" s="45">
        <f t="shared" si="1"/>
        <v>129803</v>
      </c>
      <c r="C10" s="38">
        <v>8871</v>
      </c>
      <c r="D10" s="38">
        <v>8871</v>
      </c>
      <c r="E10" s="38">
        <v>13790</v>
      </c>
      <c r="F10" s="38">
        <v>10834</v>
      </c>
      <c r="G10" s="38">
        <v>11824</v>
      </c>
      <c r="H10" s="38">
        <v>10806</v>
      </c>
      <c r="I10" s="38">
        <v>10787</v>
      </c>
      <c r="J10" s="38">
        <v>11760</v>
      </c>
      <c r="K10" s="38">
        <v>9804</v>
      </c>
      <c r="L10" s="38">
        <v>9825</v>
      </c>
      <c r="M10" s="38">
        <v>12787</v>
      </c>
      <c r="N10" s="38">
        <v>9844</v>
      </c>
      <c r="O10" s="47"/>
      <c r="P10" s="38"/>
    </row>
    <row r="11" spans="1:39" x14ac:dyDescent="0.2">
      <c r="A11" s="28" t="s">
        <v>57</v>
      </c>
      <c r="B11" s="45">
        <f t="shared" si="1"/>
        <v>168190722</v>
      </c>
      <c r="C11" s="38">
        <v>13057441</v>
      </c>
      <c r="D11" s="38">
        <v>13057441</v>
      </c>
      <c r="E11" s="38">
        <v>14967209</v>
      </c>
      <c r="F11" s="38">
        <v>13511547</v>
      </c>
      <c r="G11" s="38">
        <v>13413430</v>
      </c>
      <c r="H11" s="38">
        <v>13456476</v>
      </c>
      <c r="I11" s="38">
        <v>14896772</v>
      </c>
      <c r="J11" s="38">
        <v>15076524</v>
      </c>
      <c r="K11" s="38">
        <v>13146694</v>
      </c>
      <c r="L11" s="38">
        <v>14027471</v>
      </c>
      <c r="M11" s="38">
        <v>13582991</v>
      </c>
      <c r="N11" s="38">
        <v>15996726</v>
      </c>
      <c r="O11" s="47"/>
      <c r="P11" s="38"/>
    </row>
    <row r="12" spans="1:39" x14ac:dyDescent="0.2">
      <c r="A12" s="29" t="s">
        <v>58</v>
      </c>
      <c r="B12" s="45">
        <f t="shared" si="1"/>
        <v>4720524</v>
      </c>
      <c r="C12" s="38">
        <v>485040</v>
      </c>
      <c r="D12" s="38">
        <v>485040</v>
      </c>
      <c r="E12" s="38">
        <v>516143</v>
      </c>
      <c r="F12" s="38">
        <v>429517</v>
      </c>
      <c r="G12" s="38">
        <v>396967</v>
      </c>
      <c r="H12" s="38">
        <v>347645</v>
      </c>
      <c r="I12" s="38">
        <v>540965</v>
      </c>
      <c r="J12" s="38">
        <v>290638</v>
      </c>
      <c r="K12" s="38">
        <v>199479</v>
      </c>
      <c r="L12" s="38">
        <v>312676</v>
      </c>
      <c r="M12" s="38">
        <v>347299</v>
      </c>
      <c r="N12" s="38">
        <v>369115</v>
      </c>
      <c r="O12" s="47"/>
      <c r="P12" s="38"/>
    </row>
    <row r="13" spans="1:39" x14ac:dyDescent="0.2">
      <c r="A13" s="29" t="s">
        <v>59</v>
      </c>
      <c r="B13" s="45">
        <f t="shared" si="1"/>
        <v>80885053</v>
      </c>
      <c r="C13" s="38">
        <v>7169710</v>
      </c>
      <c r="D13" s="38">
        <v>7169710</v>
      </c>
      <c r="E13" s="38">
        <v>7574672</v>
      </c>
      <c r="F13" s="38">
        <v>8782517</v>
      </c>
      <c r="G13" s="38">
        <v>6327207</v>
      </c>
      <c r="H13" s="38">
        <v>6309958</v>
      </c>
      <c r="I13" s="38">
        <v>6965980</v>
      </c>
      <c r="J13" s="38">
        <v>5857494</v>
      </c>
      <c r="K13" s="38">
        <v>5931576</v>
      </c>
      <c r="L13" s="38">
        <v>5859041</v>
      </c>
      <c r="M13" s="38">
        <v>6159912</v>
      </c>
      <c r="N13" s="38">
        <v>6777276</v>
      </c>
      <c r="O13" s="47"/>
      <c r="P13" s="38"/>
    </row>
    <row r="14" spans="1:39" x14ac:dyDescent="0.2">
      <c r="A14" s="32" t="s">
        <v>60</v>
      </c>
      <c r="B14" s="45">
        <f t="shared" si="1"/>
        <v>217653439</v>
      </c>
      <c r="C14" s="38">
        <v>14334792</v>
      </c>
      <c r="D14" s="38">
        <v>14334792</v>
      </c>
      <c r="E14" s="38">
        <v>19092409</v>
      </c>
      <c r="F14" s="38">
        <v>15562729</v>
      </c>
      <c r="G14" s="38">
        <v>18786166</v>
      </c>
      <c r="H14" s="38">
        <v>19182580</v>
      </c>
      <c r="I14" s="38">
        <v>19279075</v>
      </c>
      <c r="J14" s="38">
        <v>18990071</v>
      </c>
      <c r="K14" s="38">
        <v>19507916</v>
      </c>
      <c r="L14" s="38">
        <v>18706583</v>
      </c>
      <c r="M14" s="38">
        <v>18947967</v>
      </c>
      <c r="N14" s="38">
        <v>20928359</v>
      </c>
      <c r="O14" s="47"/>
      <c r="P14" s="38"/>
    </row>
    <row r="15" spans="1:39" x14ac:dyDescent="0.2">
      <c r="A15" s="32" t="s">
        <v>13</v>
      </c>
      <c r="B15" s="45">
        <f t="shared" si="1"/>
        <v>1599609</v>
      </c>
      <c r="C15" s="38">
        <v>311466</v>
      </c>
      <c r="D15" s="38">
        <v>311466</v>
      </c>
      <c r="E15" s="38">
        <v>177580</v>
      </c>
      <c r="F15" s="38">
        <v>228424</v>
      </c>
      <c r="G15" s="38">
        <v>90224</v>
      </c>
      <c r="H15" s="38">
        <v>81441</v>
      </c>
      <c r="I15" s="38">
        <v>80707</v>
      </c>
      <c r="J15" s="38">
        <v>73404</v>
      </c>
      <c r="K15" s="38">
        <v>44322</v>
      </c>
      <c r="L15" s="38">
        <v>54265</v>
      </c>
      <c r="M15" s="38">
        <v>80064</v>
      </c>
      <c r="N15" s="38">
        <v>66246</v>
      </c>
      <c r="O15" s="47"/>
      <c r="P15" s="38"/>
    </row>
    <row r="16" spans="1:39" x14ac:dyDescent="0.2">
      <c r="A16" s="50" t="s">
        <v>14</v>
      </c>
      <c r="B16" s="45">
        <f t="shared" si="1"/>
        <v>3522873</v>
      </c>
      <c r="C16" s="38">
        <v>260556</v>
      </c>
      <c r="D16" s="38">
        <v>260556</v>
      </c>
      <c r="E16" s="38">
        <v>152132</v>
      </c>
      <c r="F16" s="38">
        <v>796708</v>
      </c>
      <c r="G16" s="38">
        <v>159827</v>
      </c>
      <c r="H16" s="38">
        <v>129370</v>
      </c>
      <c r="I16" s="38">
        <v>324957</v>
      </c>
      <c r="J16" s="38">
        <v>538442</v>
      </c>
      <c r="K16" s="38">
        <v>156898</v>
      </c>
      <c r="L16" s="38">
        <v>376447</v>
      </c>
      <c r="M16" s="38">
        <v>223519</v>
      </c>
      <c r="N16" s="38">
        <v>143461</v>
      </c>
      <c r="O16" s="47"/>
      <c r="P16" s="38"/>
    </row>
    <row r="17" spans="1:39" x14ac:dyDescent="0.2">
      <c r="A17" s="51" t="s">
        <v>62</v>
      </c>
      <c r="B17" s="45">
        <f t="shared" si="1"/>
        <v>947551</v>
      </c>
      <c r="C17" s="38">
        <v>90019</v>
      </c>
      <c r="D17" s="38">
        <v>90019</v>
      </c>
      <c r="E17" s="38">
        <v>109653</v>
      </c>
      <c r="F17" s="38">
        <v>91821</v>
      </c>
      <c r="G17" s="38">
        <v>92743</v>
      </c>
      <c r="H17" s="38">
        <v>98655</v>
      </c>
      <c r="I17" s="38">
        <v>92587</v>
      </c>
      <c r="J17" s="38">
        <v>80770</v>
      </c>
      <c r="K17" s="38">
        <v>40382</v>
      </c>
      <c r="L17" s="38">
        <v>68040</v>
      </c>
      <c r="M17" s="38">
        <v>63215</v>
      </c>
      <c r="N17" s="38">
        <v>29647</v>
      </c>
      <c r="O17" s="47"/>
      <c r="P17" s="38"/>
    </row>
    <row r="18" spans="1:39" s="4" customFormat="1" x14ac:dyDescent="0.2">
      <c r="A18" s="49" t="s">
        <v>22</v>
      </c>
      <c r="B18" s="45">
        <f t="shared" si="1"/>
        <v>2842330</v>
      </c>
      <c r="C18" s="20">
        <v>1421165</v>
      </c>
      <c r="D18" s="20">
        <v>1421165</v>
      </c>
      <c r="E18" s="20">
        <v>0</v>
      </c>
      <c r="F18" s="20">
        <v>0</v>
      </c>
      <c r="G18" s="20">
        <v>0</v>
      </c>
      <c r="H18" s="20">
        <v>0</v>
      </c>
      <c r="I18" s="20">
        <v>0</v>
      </c>
      <c r="J18" s="20">
        <v>0</v>
      </c>
      <c r="K18" s="20">
        <v>0</v>
      </c>
      <c r="L18" s="20">
        <v>0</v>
      </c>
      <c r="M18" s="20">
        <v>0</v>
      </c>
      <c r="N18" s="20">
        <v>0</v>
      </c>
      <c r="O18" s="47"/>
      <c r="P18" s="20"/>
    </row>
    <row r="19" spans="1:39" x14ac:dyDescent="0.2">
      <c r="A19" s="52" t="s">
        <v>82</v>
      </c>
      <c r="B19" s="45">
        <f t="shared" si="1"/>
        <v>61278244</v>
      </c>
      <c r="C19" s="38">
        <v>4631361</v>
      </c>
      <c r="D19" s="38">
        <v>4631361</v>
      </c>
      <c r="E19" s="38">
        <v>5574269</v>
      </c>
      <c r="F19" s="38">
        <v>4843922</v>
      </c>
      <c r="G19" s="38">
        <v>5409389</v>
      </c>
      <c r="H19" s="38">
        <v>5309420</v>
      </c>
      <c r="I19" s="38">
        <v>5863133</v>
      </c>
      <c r="J19" s="38">
        <v>5555347</v>
      </c>
      <c r="K19" s="38">
        <v>5353964</v>
      </c>
      <c r="L19" s="38">
        <v>5509668</v>
      </c>
      <c r="M19" s="38">
        <v>2596236</v>
      </c>
      <c r="N19" s="38">
        <v>6000174</v>
      </c>
      <c r="O19" s="47"/>
      <c r="P19" s="38"/>
    </row>
    <row r="20" spans="1:39" x14ac:dyDescent="0.2">
      <c r="A20" s="53" t="s">
        <v>88</v>
      </c>
      <c r="B20" s="45">
        <f t="shared" si="1"/>
        <v>751194</v>
      </c>
      <c r="C20" s="38">
        <v>143545</v>
      </c>
      <c r="D20" s="38">
        <v>143545</v>
      </c>
      <c r="E20" s="38">
        <v>113806</v>
      </c>
      <c r="F20" s="38">
        <v>28643</v>
      </c>
      <c r="G20" s="38">
        <v>55313</v>
      </c>
      <c r="H20" s="38">
        <v>42443</v>
      </c>
      <c r="I20" s="38">
        <v>61144</v>
      </c>
      <c r="J20" s="38">
        <v>38415</v>
      </c>
      <c r="K20" s="38">
        <v>29562</v>
      </c>
      <c r="L20" s="38">
        <v>34511</v>
      </c>
      <c r="M20" s="38">
        <v>31597</v>
      </c>
      <c r="N20" s="38">
        <v>28670</v>
      </c>
      <c r="O20" s="47"/>
      <c r="P20" s="38"/>
    </row>
    <row r="21" spans="1:39" x14ac:dyDescent="0.2">
      <c r="A21" s="53" t="s">
        <v>89</v>
      </c>
      <c r="B21" s="45">
        <f t="shared" si="1"/>
        <v>20704167</v>
      </c>
      <c r="C21" s="38">
        <v>0</v>
      </c>
      <c r="D21" s="38">
        <v>0</v>
      </c>
      <c r="E21" s="38">
        <v>2088690</v>
      </c>
      <c r="F21" s="38">
        <v>2003059</v>
      </c>
      <c r="G21" s="38">
        <v>2058517</v>
      </c>
      <c r="H21" s="38">
        <v>2238411</v>
      </c>
      <c r="I21" s="38">
        <v>2129851</v>
      </c>
      <c r="J21" s="38">
        <v>1974967</v>
      </c>
      <c r="K21" s="38">
        <v>2048073</v>
      </c>
      <c r="L21" s="38">
        <v>2071450</v>
      </c>
      <c r="M21" s="38">
        <v>1979242</v>
      </c>
      <c r="N21" s="38">
        <v>2111907</v>
      </c>
      <c r="O21" s="47"/>
      <c r="P21" s="38"/>
    </row>
    <row r="22" spans="1:39" x14ac:dyDescent="0.2">
      <c r="A22" s="35" t="s">
        <v>18</v>
      </c>
      <c r="B22" s="45">
        <f t="shared" si="1"/>
        <v>2836810</v>
      </c>
      <c r="C22" s="38">
        <v>1418405</v>
      </c>
      <c r="D22" s="38">
        <v>1418405</v>
      </c>
      <c r="E22" s="38">
        <v>0</v>
      </c>
      <c r="F22" s="38">
        <v>0</v>
      </c>
      <c r="G22" s="38">
        <v>0</v>
      </c>
      <c r="H22" s="38">
        <v>0</v>
      </c>
      <c r="I22" s="38">
        <v>0</v>
      </c>
      <c r="J22" s="38">
        <v>0</v>
      </c>
      <c r="K22" s="38">
        <v>0</v>
      </c>
      <c r="L22" s="38">
        <v>0</v>
      </c>
      <c r="M22" s="38">
        <v>0</v>
      </c>
      <c r="N22" s="38">
        <v>0</v>
      </c>
      <c r="O22" s="47"/>
      <c r="P22" s="38"/>
    </row>
    <row r="23" spans="1:39" x14ac:dyDescent="0.2">
      <c r="A23" s="35" t="s">
        <v>19</v>
      </c>
      <c r="B23" s="45">
        <f t="shared" si="1"/>
        <v>701328</v>
      </c>
      <c r="C23" s="38">
        <v>350664</v>
      </c>
      <c r="D23" s="38">
        <v>350664</v>
      </c>
      <c r="E23" s="38">
        <v>0</v>
      </c>
      <c r="F23" s="38">
        <v>0</v>
      </c>
      <c r="G23" s="38">
        <v>0</v>
      </c>
      <c r="H23" s="38">
        <v>0</v>
      </c>
      <c r="I23" s="38">
        <v>0</v>
      </c>
      <c r="J23" s="38">
        <v>0</v>
      </c>
      <c r="K23" s="38">
        <v>0</v>
      </c>
      <c r="L23" s="38">
        <v>0</v>
      </c>
      <c r="M23" s="38">
        <v>0</v>
      </c>
      <c r="N23" s="38">
        <v>0</v>
      </c>
      <c r="O23" s="47"/>
      <c r="P23" s="38"/>
    </row>
    <row r="24" spans="1:39" x14ac:dyDescent="0.2">
      <c r="A24" s="35" t="s">
        <v>67</v>
      </c>
      <c r="B24" s="45">
        <f t="shared" si="1"/>
        <v>4140312</v>
      </c>
      <c r="C24" s="38">
        <v>311998</v>
      </c>
      <c r="D24" s="38">
        <v>311998</v>
      </c>
      <c r="E24" s="38">
        <v>416983</v>
      </c>
      <c r="F24" s="38">
        <v>370594</v>
      </c>
      <c r="G24" s="38">
        <v>240875</v>
      </c>
      <c r="H24" s="38">
        <v>439811</v>
      </c>
      <c r="I24" s="38">
        <v>306399</v>
      </c>
      <c r="J24" s="38">
        <v>392210</v>
      </c>
      <c r="K24" s="38">
        <v>356469</v>
      </c>
      <c r="L24" s="38">
        <v>312413</v>
      </c>
      <c r="M24" s="38">
        <v>380012</v>
      </c>
      <c r="N24" s="38">
        <v>300550</v>
      </c>
      <c r="O24" s="47"/>
      <c r="P24" s="38"/>
    </row>
    <row r="25" spans="1:39" x14ac:dyDescent="0.2">
      <c r="A25" s="36" t="s">
        <v>68</v>
      </c>
      <c r="B25" s="45">
        <f t="shared" si="1"/>
        <v>4615841</v>
      </c>
      <c r="C25" s="38">
        <v>397298</v>
      </c>
      <c r="D25" s="38">
        <v>397298</v>
      </c>
      <c r="E25" s="38">
        <v>316285</v>
      </c>
      <c r="F25" s="38">
        <v>358922</v>
      </c>
      <c r="G25" s="38">
        <v>511060</v>
      </c>
      <c r="H25" s="38">
        <v>321126</v>
      </c>
      <c r="I25" s="38">
        <v>362060</v>
      </c>
      <c r="J25" s="38">
        <v>421871</v>
      </c>
      <c r="K25" s="38">
        <v>357666</v>
      </c>
      <c r="L25" s="38">
        <v>449379</v>
      </c>
      <c r="M25" s="38">
        <v>302508</v>
      </c>
      <c r="N25" s="38">
        <v>420368</v>
      </c>
      <c r="O25" s="47"/>
      <c r="P25" s="38"/>
    </row>
    <row r="26" spans="1:39" x14ac:dyDescent="0.2">
      <c r="A26" s="36" t="s">
        <v>69</v>
      </c>
      <c r="B26" s="45">
        <f t="shared" si="1"/>
        <v>7241837</v>
      </c>
      <c r="C26" s="38">
        <v>556735</v>
      </c>
      <c r="D26" s="38">
        <v>556735</v>
      </c>
      <c r="E26" s="38">
        <v>488392</v>
      </c>
      <c r="F26" s="38">
        <v>591987</v>
      </c>
      <c r="G26" s="38">
        <v>620895</v>
      </c>
      <c r="H26" s="38">
        <v>655552</v>
      </c>
      <c r="I26" s="38">
        <v>700727</v>
      </c>
      <c r="J26" s="38">
        <v>643567</v>
      </c>
      <c r="K26" s="38">
        <v>571223</v>
      </c>
      <c r="L26" s="38">
        <v>578028</v>
      </c>
      <c r="M26" s="38">
        <v>660861</v>
      </c>
      <c r="N26" s="38">
        <v>617135</v>
      </c>
      <c r="O26" s="47"/>
      <c r="P26" s="38"/>
    </row>
    <row r="27" spans="1:39" x14ac:dyDescent="0.2">
      <c r="A27" s="36" t="s">
        <v>70</v>
      </c>
      <c r="B27" s="45">
        <f t="shared" si="1"/>
        <v>8542036</v>
      </c>
      <c r="C27" s="38">
        <v>661920</v>
      </c>
      <c r="D27" s="38">
        <v>661920</v>
      </c>
      <c r="E27" s="38">
        <v>714953</v>
      </c>
      <c r="F27" s="38">
        <v>713189</v>
      </c>
      <c r="G27" s="38">
        <v>718842</v>
      </c>
      <c r="H27" s="38">
        <v>720777</v>
      </c>
      <c r="I27" s="38">
        <v>711535</v>
      </c>
      <c r="J27" s="38">
        <v>738960</v>
      </c>
      <c r="K27" s="38">
        <v>843548</v>
      </c>
      <c r="L27" s="38">
        <v>712175</v>
      </c>
      <c r="M27" s="38">
        <v>687687</v>
      </c>
      <c r="N27" s="38">
        <v>656530</v>
      </c>
      <c r="O27" s="47"/>
      <c r="P27" s="38"/>
    </row>
    <row r="28" spans="1:39" x14ac:dyDescent="0.2">
      <c r="A28" s="36" t="s">
        <v>71</v>
      </c>
      <c r="B28" s="45">
        <f t="shared" si="1"/>
        <v>107605926</v>
      </c>
      <c r="C28" s="38">
        <v>8805875</v>
      </c>
      <c r="D28" s="38">
        <v>8805875</v>
      </c>
      <c r="E28" s="38">
        <v>10248641</v>
      </c>
      <c r="F28" s="38">
        <v>9670290</v>
      </c>
      <c r="G28" s="38">
        <v>10779951</v>
      </c>
      <c r="H28" s="38">
        <v>9052483</v>
      </c>
      <c r="I28" s="38">
        <v>8855885</v>
      </c>
      <c r="J28" s="38">
        <v>9690169</v>
      </c>
      <c r="K28" s="38">
        <v>9049292</v>
      </c>
      <c r="L28" s="38">
        <v>8080136</v>
      </c>
      <c r="M28" s="38">
        <v>7002065</v>
      </c>
      <c r="N28" s="38">
        <v>7565264</v>
      </c>
      <c r="O28" s="47"/>
      <c r="P28" s="38"/>
    </row>
    <row r="29" spans="1:39" ht="14.25" x14ac:dyDescent="0.2">
      <c r="A29" s="39" t="s">
        <v>47</v>
      </c>
      <c r="B29" s="46">
        <f t="shared" si="1"/>
        <v>1363648771.6221776</v>
      </c>
      <c r="C29" s="40">
        <v>80457035.57424362</v>
      </c>
      <c r="D29" s="40">
        <v>130791066.27869366</v>
      </c>
      <c r="E29" s="40">
        <v>100739398.98557469</v>
      </c>
      <c r="F29" s="40">
        <v>109568199.54801255</v>
      </c>
      <c r="G29" s="40">
        <v>115251246.06336328</v>
      </c>
      <c r="H29" s="40">
        <v>113502423.08411677</v>
      </c>
      <c r="I29" s="40">
        <v>109273630.74659789</v>
      </c>
      <c r="J29" s="40">
        <v>122710556.16921215</v>
      </c>
      <c r="K29" s="40">
        <v>115388338.69482215</v>
      </c>
      <c r="L29" s="40">
        <v>125349473.89493068</v>
      </c>
      <c r="M29" s="40">
        <v>120064317.6809828</v>
      </c>
      <c r="N29" s="40">
        <v>120553084.90162736</v>
      </c>
      <c r="O29" s="47"/>
      <c r="P29" s="38"/>
    </row>
    <row r="30" spans="1:39" s="4" customFormat="1" x14ac:dyDescent="0.2">
      <c r="A30" s="1" t="s">
        <v>87</v>
      </c>
      <c r="B30" s="48"/>
      <c r="C30" s="48"/>
      <c r="D30" s="48"/>
      <c r="E30" s="48"/>
      <c r="F30" s="48"/>
      <c r="G30" s="48"/>
      <c r="H30" s="48"/>
      <c r="I30" s="48"/>
      <c r="J30" s="48"/>
      <c r="K30" s="48"/>
      <c r="L30" s="48"/>
      <c r="M30" s="48"/>
      <c r="N30" s="48"/>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18"/>
    </row>
    <row r="31" spans="1:39" s="4" customFormat="1" ht="11.25" customHeight="1" x14ac:dyDescent="0.2">
      <c r="A31" s="2" t="s">
        <v>42</v>
      </c>
      <c r="C31" s="6"/>
      <c r="AL31" s="3"/>
    </row>
    <row r="32" spans="1:39" s="4" customFormat="1" ht="11.25" customHeight="1" x14ac:dyDescent="0.2">
      <c r="A32" s="2" t="s">
        <v>86</v>
      </c>
      <c r="C32" s="6"/>
      <c r="AL32" s="3"/>
    </row>
    <row r="33" spans="1:38" s="4" customFormat="1" ht="11.25" customHeight="1" x14ac:dyDescent="0.2">
      <c r="A33" s="1" t="s">
        <v>53</v>
      </c>
      <c r="C33" s="6"/>
      <c r="AL33" s="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0EAD-D299-4DA5-9AD8-D8EF1F4F2F77}">
  <dimension ref="A2:AM25"/>
  <sheetViews>
    <sheetView showGridLines="0" workbookViewId="0">
      <selection activeCell="C31" sqref="C31"/>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74</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 t="shared" ref="B7:N7" si="0">SUM(B8:B20)</f>
        <v>1580698952.5899999</v>
      </c>
      <c r="C7" s="44">
        <f t="shared" si="0"/>
        <v>128271851.59</v>
      </c>
      <c r="D7" s="44">
        <f t="shared" si="0"/>
        <v>117180970</v>
      </c>
      <c r="E7" s="44">
        <f t="shared" si="0"/>
        <v>140156809</v>
      </c>
      <c r="F7" s="44">
        <f t="shared" si="0"/>
        <v>126616892</v>
      </c>
      <c r="G7" s="44">
        <f t="shared" si="0"/>
        <v>134981209</v>
      </c>
      <c r="H7" s="44">
        <f t="shared" si="0"/>
        <v>131585533</v>
      </c>
      <c r="I7" s="44">
        <f t="shared" si="0"/>
        <v>142501765</v>
      </c>
      <c r="J7" s="44">
        <f t="shared" si="0"/>
        <v>133283940</v>
      </c>
      <c r="K7" s="44">
        <f t="shared" si="0"/>
        <v>120638515</v>
      </c>
      <c r="L7" s="44">
        <f t="shared" si="0"/>
        <v>133626659</v>
      </c>
      <c r="M7" s="44">
        <f t="shared" si="0"/>
        <v>125618835</v>
      </c>
      <c r="N7" s="44">
        <f t="shared" si="0"/>
        <v>146235974</v>
      </c>
      <c r="O7" s="47"/>
      <c r="P7" s="38"/>
    </row>
    <row r="8" spans="1:39" x14ac:dyDescent="0.2">
      <c r="A8" s="28" t="s">
        <v>81</v>
      </c>
      <c r="B8" s="45">
        <f>SUM(C8:N8)</f>
        <v>480872092</v>
      </c>
      <c r="C8" s="38">
        <v>38887874</v>
      </c>
      <c r="D8" s="38">
        <v>37593130</v>
      </c>
      <c r="E8" s="38">
        <v>42719879</v>
      </c>
      <c r="F8" s="38">
        <v>38894795</v>
      </c>
      <c r="G8" s="38">
        <v>41174716</v>
      </c>
      <c r="H8" s="38">
        <v>39909826</v>
      </c>
      <c r="I8" s="38">
        <v>40376754</v>
      </c>
      <c r="J8" s="38">
        <v>40644671</v>
      </c>
      <c r="K8" s="38">
        <v>37379159</v>
      </c>
      <c r="L8" s="38">
        <v>39591434</v>
      </c>
      <c r="M8" s="38">
        <v>38228724</v>
      </c>
      <c r="N8" s="38">
        <v>45471130</v>
      </c>
      <c r="O8" s="47"/>
      <c r="P8" s="38"/>
    </row>
    <row r="9" spans="1:39" x14ac:dyDescent="0.2">
      <c r="A9" s="28" t="s">
        <v>56</v>
      </c>
      <c r="B9" s="45">
        <f t="shared" ref="B9:B21" si="1">SUM(C9:N9)</f>
        <v>210692703</v>
      </c>
      <c r="C9" s="38">
        <v>16239306</v>
      </c>
      <c r="D9" s="38">
        <v>14656815</v>
      </c>
      <c r="E9" s="38">
        <v>18092436</v>
      </c>
      <c r="F9" s="38">
        <v>16495938</v>
      </c>
      <c r="G9" s="38">
        <v>18037196</v>
      </c>
      <c r="H9" s="38">
        <v>17074655</v>
      </c>
      <c r="I9" s="38">
        <v>18412617</v>
      </c>
      <c r="J9" s="38">
        <v>17778774</v>
      </c>
      <c r="K9" s="38">
        <v>16558144</v>
      </c>
      <c r="L9" s="38">
        <v>18720246</v>
      </c>
      <c r="M9" s="38">
        <v>17516898</v>
      </c>
      <c r="N9" s="38">
        <v>21109678</v>
      </c>
      <c r="O9" s="47"/>
      <c r="P9" s="38"/>
    </row>
    <row r="10" spans="1:39" x14ac:dyDescent="0.2">
      <c r="A10" s="28" t="s">
        <v>57</v>
      </c>
      <c r="B10" s="45">
        <f t="shared" si="1"/>
        <v>179885046</v>
      </c>
      <c r="C10" s="38">
        <v>14992777</v>
      </c>
      <c r="D10" s="38">
        <v>13557672</v>
      </c>
      <c r="E10" s="38">
        <v>16178129</v>
      </c>
      <c r="F10" s="38">
        <v>14607386</v>
      </c>
      <c r="G10" s="38">
        <v>15316102</v>
      </c>
      <c r="H10" s="38">
        <v>15177675</v>
      </c>
      <c r="I10" s="38">
        <v>16106800</v>
      </c>
      <c r="J10" s="38">
        <v>15617691</v>
      </c>
      <c r="K10" s="38">
        <v>13623230</v>
      </c>
      <c r="L10" s="38">
        <v>14576932</v>
      </c>
      <c r="M10" s="38">
        <v>13648487</v>
      </c>
      <c r="N10" s="38">
        <v>16482165</v>
      </c>
      <c r="O10" s="47"/>
      <c r="P10" s="38"/>
    </row>
    <row r="11" spans="1:39" x14ac:dyDescent="0.2">
      <c r="A11" s="28" t="s">
        <v>52</v>
      </c>
      <c r="B11" s="45">
        <f t="shared" si="1"/>
        <v>3761129</v>
      </c>
      <c r="C11" s="38">
        <v>282475</v>
      </c>
      <c r="D11" s="38">
        <v>222853</v>
      </c>
      <c r="E11" s="38">
        <v>328894</v>
      </c>
      <c r="F11" s="38">
        <v>312779</v>
      </c>
      <c r="G11" s="38">
        <v>366841</v>
      </c>
      <c r="H11" s="38">
        <v>357466</v>
      </c>
      <c r="I11" s="38">
        <v>342109</v>
      </c>
      <c r="J11" s="38">
        <v>297751</v>
      </c>
      <c r="K11" s="38">
        <v>234775</v>
      </c>
      <c r="L11" s="38">
        <v>346441</v>
      </c>
      <c r="M11" s="38">
        <v>304595</v>
      </c>
      <c r="N11" s="38">
        <v>364150</v>
      </c>
      <c r="O11" s="47"/>
      <c r="P11" s="38"/>
    </row>
    <row r="12" spans="1:39" x14ac:dyDescent="0.2">
      <c r="A12" s="29" t="s">
        <v>59</v>
      </c>
      <c r="B12" s="45">
        <f t="shared" si="1"/>
        <v>174466557</v>
      </c>
      <c r="C12" s="38">
        <v>18659591</v>
      </c>
      <c r="D12" s="38">
        <v>16060115</v>
      </c>
      <c r="E12" s="38">
        <v>17211377</v>
      </c>
      <c r="F12" s="38">
        <v>14343007</v>
      </c>
      <c r="G12" s="38">
        <v>13973641</v>
      </c>
      <c r="H12" s="38">
        <v>12870944</v>
      </c>
      <c r="I12" s="38">
        <v>17156851</v>
      </c>
      <c r="J12" s="38">
        <v>13059013</v>
      </c>
      <c r="K12" s="38">
        <v>10264822</v>
      </c>
      <c r="L12" s="38">
        <v>12441508</v>
      </c>
      <c r="M12" s="38">
        <v>12246063</v>
      </c>
      <c r="N12" s="38">
        <v>16179625</v>
      </c>
      <c r="O12" s="47"/>
      <c r="P12" s="38"/>
    </row>
    <row r="13" spans="1:39" x14ac:dyDescent="0.2">
      <c r="A13" s="29" t="s">
        <v>60</v>
      </c>
      <c r="B13" s="45">
        <f t="shared" si="1"/>
        <v>271497445</v>
      </c>
      <c r="C13" s="38">
        <v>20538564</v>
      </c>
      <c r="D13" s="38">
        <v>20113457</v>
      </c>
      <c r="E13" s="38">
        <v>24173627</v>
      </c>
      <c r="F13" s="38">
        <v>22459249</v>
      </c>
      <c r="G13" s="38">
        <v>24186743</v>
      </c>
      <c r="H13" s="38">
        <v>23103685</v>
      </c>
      <c r="I13" s="38">
        <v>25312860</v>
      </c>
      <c r="J13" s="38">
        <v>22422374</v>
      </c>
      <c r="K13" s="38">
        <v>20530089</v>
      </c>
      <c r="L13" s="38">
        <v>24139363</v>
      </c>
      <c r="M13" s="38">
        <v>21618779</v>
      </c>
      <c r="N13" s="38">
        <v>22898655</v>
      </c>
      <c r="O13" s="47"/>
      <c r="P13" s="38"/>
    </row>
    <row r="14" spans="1:39" x14ac:dyDescent="0.2">
      <c r="A14" s="50" t="s">
        <v>14</v>
      </c>
      <c r="B14" s="45">
        <f t="shared" si="1"/>
        <v>8938803</v>
      </c>
      <c r="C14" s="38">
        <v>354267</v>
      </c>
      <c r="D14" s="38">
        <v>221491</v>
      </c>
      <c r="E14" s="38">
        <v>205010</v>
      </c>
      <c r="F14" s="38">
        <v>466101</v>
      </c>
      <c r="G14" s="38">
        <v>527772</v>
      </c>
      <c r="H14" s="38">
        <v>911556</v>
      </c>
      <c r="I14" s="38">
        <v>1430587</v>
      </c>
      <c r="J14" s="38">
        <v>913120</v>
      </c>
      <c r="K14" s="38">
        <v>1010760</v>
      </c>
      <c r="L14" s="38">
        <v>804889</v>
      </c>
      <c r="M14" s="38">
        <v>1034886</v>
      </c>
      <c r="N14" s="38">
        <v>1058364</v>
      </c>
      <c r="O14" s="47"/>
      <c r="P14" s="38"/>
    </row>
    <row r="15" spans="1:39" x14ac:dyDescent="0.2">
      <c r="A15" s="50" t="s">
        <v>62</v>
      </c>
      <c r="B15" s="45">
        <f t="shared" si="1"/>
        <v>3690787</v>
      </c>
      <c r="C15" s="38">
        <v>468187</v>
      </c>
      <c r="D15" s="38">
        <v>218826</v>
      </c>
      <c r="E15" s="38">
        <v>235024</v>
      </c>
      <c r="F15" s="38">
        <v>285718</v>
      </c>
      <c r="G15" s="38">
        <v>342895</v>
      </c>
      <c r="H15" s="38">
        <v>265518</v>
      </c>
      <c r="I15" s="38">
        <v>342142</v>
      </c>
      <c r="J15" s="38">
        <v>312091</v>
      </c>
      <c r="K15" s="38">
        <v>298486</v>
      </c>
      <c r="L15" s="38">
        <v>310733</v>
      </c>
      <c r="M15" s="38">
        <v>326148</v>
      </c>
      <c r="N15" s="38">
        <v>285019</v>
      </c>
      <c r="O15" s="47"/>
      <c r="P15" s="38"/>
    </row>
    <row r="16" spans="1:39" x14ac:dyDescent="0.2">
      <c r="A16" s="50" t="s">
        <v>17</v>
      </c>
      <c r="B16" s="45">
        <f t="shared" si="1"/>
        <v>104234970.59</v>
      </c>
      <c r="C16" s="38">
        <v>7722093.5899999999</v>
      </c>
      <c r="D16" s="38">
        <v>7145804</v>
      </c>
      <c r="E16" s="38">
        <v>9224322</v>
      </c>
      <c r="F16" s="38">
        <v>7900384</v>
      </c>
      <c r="G16" s="38">
        <v>9029348</v>
      </c>
      <c r="H16" s="38">
        <v>8659344</v>
      </c>
      <c r="I16" s="38">
        <v>9828345</v>
      </c>
      <c r="J16" s="38">
        <v>8697406</v>
      </c>
      <c r="K16" s="38">
        <v>8227810</v>
      </c>
      <c r="L16" s="38">
        <v>9840590</v>
      </c>
      <c r="M16" s="38">
        <v>8392946</v>
      </c>
      <c r="N16" s="38">
        <v>9566578</v>
      </c>
      <c r="O16" s="47"/>
      <c r="P16" s="38"/>
    </row>
    <row r="17" spans="1:39" x14ac:dyDescent="0.2">
      <c r="A17" s="51" t="s">
        <v>67</v>
      </c>
      <c r="B17" s="45">
        <f t="shared" si="1"/>
        <v>116488810</v>
      </c>
      <c r="C17" s="38">
        <v>8401248</v>
      </c>
      <c r="D17" s="38">
        <v>6034779</v>
      </c>
      <c r="E17" s="38">
        <v>10126811</v>
      </c>
      <c r="F17" s="38">
        <v>8806932</v>
      </c>
      <c r="G17" s="38">
        <v>9525255</v>
      </c>
      <c r="H17" s="38">
        <v>10800467</v>
      </c>
      <c r="I17" s="38">
        <v>10573613</v>
      </c>
      <c r="J17" s="38">
        <v>10849994</v>
      </c>
      <c r="K17" s="38">
        <v>10177803</v>
      </c>
      <c r="L17" s="38">
        <v>10828059</v>
      </c>
      <c r="M17" s="38">
        <v>9808814</v>
      </c>
      <c r="N17" s="38">
        <v>10555035</v>
      </c>
      <c r="O17" s="47"/>
      <c r="P17" s="38"/>
    </row>
    <row r="18" spans="1:39" s="4" customFormat="1" x14ac:dyDescent="0.2">
      <c r="A18" s="49" t="s">
        <v>68</v>
      </c>
      <c r="B18" s="45">
        <f t="shared" si="1"/>
        <v>3772015</v>
      </c>
      <c r="C18" s="20">
        <v>429314</v>
      </c>
      <c r="D18" s="20">
        <v>229171</v>
      </c>
      <c r="E18" s="20">
        <v>278184</v>
      </c>
      <c r="F18" s="20">
        <v>226041</v>
      </c>
      <c r="G18" s="20">
        <v>340603</v>
      </c>
      <c r="H18" s="20">
        <v>317900</v>
      </c>
      <c r="I18" s="20">
        <v>393591</v>
      </c>
      <c r="J18" s="20">
        <v>362726</v>
      </c>
      <c r="K18" s="20">
        <v>336684</v>
      </c>
      <c r="L18" s="20">
        <v>257083</v>
      </c>
      <c r="M18" s="20">
        <v>305529</v>
      </c>
      <c r="N18" s="20">
        <v>295189</v>
      </c>
      <c r="O18" s="47"/>
      <c r="P18" s="20"/>
    </row>
    <row r="19" spans="1:39" x14ac:dyDescent="0.2">
      <c r="A19" s="52" t="s">
        <v>69</v>
      </c>
      <c r="B19" s="45">
        <f t="shared" si="1"/>
        <v>13889811</v>
      </c>
      <c r="C19" s="38">
        <v>631580</v>
      </c>
      <c r="D19" s="38">
        <v>601904</v>
      </c>
      <c r="E19" s="38">
        <v>628971</v>
      </c>
      <c r="F19" s="38">
        <v>1105799</v>
      </c>
      <c r="G19" s="38">
        <v>1374611</v>
      </c>
      <c r="H19" s="38">
        <v>1410077</v>
      </c>
      <c r="I19" s="38">
        <v>1410009</v>
      </c>
      <c r="J19" s="38">
        <v>1492640</v>
      </c>
      <c r="K19" s="38">
        <v>1316112</v>
      </c>
      <c r="L19" s="38">
        <v>1245047</v>
      </c>
      <c r="M19" s="38">
        <v>1475223</v>
      </c>
      <c r="N19" s="38">
        <v>1197838</v>
      </c>
      <c r="O19" s="47"/>
      <c r="P19" s="38"/>
    </row>
    <row r="20" spans="1:39" x14ac:dyDescent="0.2">
      <c r="A20" s="53" t="s">
        <v>70</v>
      </c>
      <c r="B20" s="45">
        <f t="shared" si="1"/>
        <v>8508784</v>
      </c>
      <c r="C20" s="38">
        <v>664575</v>
      </c>
      <c r="D20" s="38">
        <v>524953</v>
      </c>
      <c r="E20" s="38">
        <v>754145</v>
      </c>
      <c r="F20" s="38">
        <v>712763</v>
      </c>
      <c r="G20" s="38">
        <v>785486</v>
      </c>
      <c r="H20" s="38">
        <v>726420</v>
      </c>
      <c r="I20" s="38">
        <v>815487</v>
      </c>
      <c r="J20" s="38">
        <v>835689</v>
      </c>
      <c r="K20" s="38">
        <v>680641</v>
      </c>
      <c r="L20" s="38">
        <v>524334</v>
      </c>
      <c r="M20" s="38">
        <v>711743</v>
      </c>
      <c r="N20" s="38">
        <v>772548</v>
      </c>
      <c r="O20" s="47"/>
      <c r="P20" s="38"/>
    </row>
    <row r="21" spans="1:39" ht="14.25" x14ac:dyDescent="0.2">
      <c r="A21" s="39" t="s">
        <v>47</v>
      </c>
      <c r="B21" s="46">
        <f t="shared" si="1"/>
        <v>1349161695.2581313</v>
      </c>
      <c r="C21" s="40">
        <v>105958681.44576374</v>
      </c>
      <c r="D21" s="40">
        <v>98702905.015994623</v>
      </c>
      <c r="E21" s="40">
        <v>101899682.54082648</v>
      </c>
      <c r="F21" s="40">
        <v>117036637.0741448</v>
      </c>
      <c r="G21" s="40">
        <v>121889070.49538447</v>
      </c>
      <c r="H21" s="40">
        <v>119189238.68636911</v>
      </c>
      <c r="I21" s="40">
        <v>124616303.51799586</v>
      </c>
      <c r="J21" s="40">
        <v>124861176.16050526</v>
      </c>
      <c r="K21" s="40">
        <v>118389323.12329359</v>
      </c>
      <c r="L21" s="40">
        <v>103248287.68754964</v>
      </c>
      <c r="M21" s="40">
        <v>99128006.023238868</v>
      </c>
      <c r="N21" s="40">
        <v>114242383.48706482</v>
      </c>
      <c r="O21" s="47"/>
      <c r="P21" s="38"/>
    </row>
    <row r="22" spans="1:39" s="4" customFormat="1" x14ac:dyDescent="0.2">
      <c r="A22" s="1" t="s">
        <v>87</v>
      </c>
      <c r="B22" s="48"/>
      <c r="C22" s="48"/>
      <c r="D22" s="48"/>
      <c r="E22" s="48"/>
      <c r="F22" s="48"/>
      <c r="G22" s="48"/>
      <c r="H22" s="48"/>
      <c r="I22" s="48"/>
      <c r="J22" s="48"/>
      <c r="K22" s="48"/>
      <c r="L22" s="48"/>
      <c r="M22" s="48"/>
      <c r="N22" s="48"/>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18"/>
    </row>
    <row r="23" spans="1:39" s="4" customFormat="1" ht="11.25" customHeight="1" x14ac:dyDescent="0.2">
      <c r="A23" s="2" t="s">
        <v>42</v>
      </c>
      <c r="C23" s="6"/>
      <c r="AL23" s="3"/>
    </row>
    <row r="24" spans="1:39" s="4" customFormat="1" ht="11.25" customHeight="1" x14ac:dyDescent="0.2">
      <c r="A24" s="2" t="s">
        <v>86</v>
      </c>
      <c r="C24" s="6"/>
      <c r="AL24" s="3"/>
    </row>
    <row r="25" spans="1:39" s="4" customFormat="1" ht="11.25" customHeight="1" x14ac:dyDescent="0.2">
      <c r="A25" s="1" t="s">
        <v>53</v>
      </c>
      <c r="C25" s="6"/>
      <c r="AL25" s="3"/>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0080-4F22-4F80-81A1-366614188426}">
  <dimension ref="A2:AM25"/>
  <sheetViews>
    <sheetView showGridLines="0" workbookViewId="0">
      <selection activeCell="C32" sqref="C32"/>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75</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 t="shared" ref="B7:N7" si="0">SUM(B8:B20)</f>
        <v>1659455127.1399999</v>
      </c>
      <c r="C7" s="44">
        <f t="shared" si="0"/>
        <v>140849641</v>
      </c>
      <c r="D7" s="44">
        <f t="shared" si="0"/>
        <v>129083345</v>
      </c>
      <c r="E7" s="44">
        <f t="shared" si="0"/>
        <v>140024425</v>
      </c>
      <c r="F7" s="44">
        <f t="shared" si="0"/>
        <v>140090785</v>
      </c>
      <c r="G7" s="44">
        <f t="shared" si="0"/>
        <v>138947724</v>
      </c>
      <c r="H7" s="44">
        <f t="shared" si="0"/>
        <v>137775005.19</v>
      </c>
      <c r="I7" s="44">
        <f t="shared" si="0"/>
        <v>143846660.36000001</v>
      </c>
      <c r="J7" s="44">
        <f t="shared" si="0"/>
        <v>140720663.25</v>
      </c>
      <c r="K7" s="44">
        <f t="shared" si="0"/>
        <v>133857272</v>
      </c>
      <c r="L7" s="44">
        <f t="shared" si="0"/>
        <v>133104213</v>
      </c>
      <c r="M7" s="44">
        <f t="shared" si="0"/>
        <v>136560023</v>
      </c>
      <c r="N7" s="44">
        <f t="shared" si="0"/>
        <v>144595370.34</v>
      </c>
      <c r="O7" s="47"/>
      <c r="P7" s="38"/>
    </row>
    <row r="8" spans="1:39" x14ac:dyDescent="0.2">
      <c r="A8" s="28" t="s">
        <v>81</v>
      </c>
      <c r="B8" s="45">
        <f>SUM(C8:N8)</f>
        <v>499703961</v>
      </c>
      <c r="C8" s="38">
        <v>40618997</v>
      </c>
      <c r="D8" s="38">
        <v>37676532</v>
      </c>
      <c r="E8" s="38">
        <v>41247420</v>
      </c>
      <c r="F8" s="38">
        <v>40684177</v>
      </c>
      <c r="G8" s="38">
        <v>42499963</v>
      </c>
      <c r="H8" s="38">
        <v>41167374</v>
      </c>
      <c r="I8" s="38">
        <v>42604615</v>
      </c>
      <c r="J8" s="38">
        <v>42974323</v>
      </c>
      <c r="K8" s="38">
        <v>40067828</v>
      </c>
      <c r="L8" s="38">
        <v>41950351</v>
      </c>
      <c r="M8" s="38">
        <v>41746771</v>
      </c>
      <c r="N8" s="38">
        <v>46465610</v>
      </c>
      <c r="O8" s="47"/>
      <c r="P8" s="38"/>
    </row>
    <row r="9" spans="1:39" x14ac:dyDescent="0.2">
      <c r="A9" s="28" t="s">
        <v>56</v>
      </c>
      <c r="B9" s="45">
        <f t="shared" ref="B9:B21" si="1">SUM(C9:N9)</f>
        <v>250626022</v>
      </c>
      <c r="C9" s="38">
        <v>20310114</v>
      </c>
      <c r="D9" s="38">
        <v>18584919</v>
      </c>
      <c r="E9" s="38">
        <v>20031945</v>
      </c>
      <c r="F9" s="38">
        <v>19778572</v>
      </c>
      <c r="G9" s="38">
        <v>20059840</v>
      </c>
      <c r="H9" s="38">
        <v>20649425</v>
      </c>
      <c r="I9" s="38">
        <v>21076424</v>
      </c>
      <c r="J9" s="38">
        <v>21354747</v>
      </c>
      <c r="K9" s="38">
        <v>21192200</v>
      </c>
      <c r="L9" s="38">
        <v>22204866</v>
      </c>
      <c r="M9" s="38">
        <v>21056568</v>
      </c>
      <c r="N9" s="38">
        <v>24326402</v>
      </c>
      <c r="O9" s="47"/>
      <c r="P9" s="38"/>
    </row>
    <row r="10" spans="1:39" x14ac:dyDescent="0.2">
      <c r="A10" s="28" t="s">
        <v>57</v>
      </c>
      <c r="B10" s="45">
        <f t="shared" si="1"/>
        <v>174606740</v>
      </c>
      <c r="C10" s="38">
        <v>15324579</v>
      </c>
      <c r="D10" s="38">
        <v>14040391</v>
      </c>
      <c r="E10" s="38">
        <v>14860424</v>
      </c>
      <c r="F10" s="38">
        <v>14713462</v>
      </c>
      <c r="G10" s="38">
        <v>14207508</v>
      </c>
      <c r="H10" s="38">
        <v>14977300</v>
      </c>
      <c r="I10" s="38">
        <v>14720604</v>
      </c>
      <c r="J10" s="38">
        <v>14834957</v>
      </c>
      <c r="K10" s="38">
        <v>14268051</v>
      </c>
      <c r="L10" s="38">
        <v>14219947</v>
      </c>
      <c r="M10" s="38">
        <v>13362771</v>
      </c>
      <c r="N10" s="38">
        <v>15076746</v>
      </c>
      <c r="O10" s="47"/>
      <c r="P10" s="38"/>
    </row>
    <row r="11" spans="1:39" x14ac:dyDescent="0.2">
      <c r="A11" s="28" t="s">
        <v>52</v>
      </c>
      <c r="B11" s="45">
        <f t="shared" si="1"/>
        <v>4803591</v>
      </c>
      <c r="C11" s="38">
        <v>424869</v>
      </c>
      <c r="D11" s="38">
        <v>391295</v>
      </c>
      <c r="E11" s="38">
        <v>410349</v>
      </c>
      <c r="F11" s="38">
        <v>366513</v>
      </c>
      <c r="G11" s="38">
        <v>387595</v>
      </c>
      <c r="H11" s="38">
        <v>397466</v>
      </c>
      <c r="I11" s="38">
        <v>378837</v>
      </c>
      <c r="J11" s="38">
        <v>424394</v>
      </c>
      <c r="K11" s="38">
        <v>422736</v>
      </c>
      <c r="L11" s="38">
        <v>416593</v>
      </c>
      <c r="M11" s="38">
        <v>427384</v>
      </c>
      <c r="N11" s="38">
        <v>355560</v>
      </c>
      <c r="O11" s="47"/>
      <c r="P11" s="38"/>
    </row>
    <row r="12" spans="1:39" x14ac:dyDescent="0.2">
      <c r="A12" s="29" t="s">
        <v>59</v>
      </c>
      <c r="B12" s="45">
        <f t="shared" si="1"/>
        <v>172495718.59999999</v>
      </c>
      <c r="C12" s="38">
        <v>18381911</v>
      </c>
      <c r="D12" s="38">
        <v>16170904</v>
      </c>
      <c r="E12" s="38">
        <v>16460231</v>
      </c>
      <c r="F12" s="38">
        <v>17267184</v>
      </c>
      <c r="G12" s="38">
        <v>12488303</v>
      </c>
      <c r="H12" s="38">
        <v>13544102</v>
      </c>
      <c r="I12" s="38">
        <v>15655172</v>
      </c>
      <c r="J12" s="38">
        <v>13094753</v>
      </c>
      <c r="K12" s="38">
        <v>9670024</v>
      </c>
      <c r="L12" s="38">
        <v>9901903</v>
      </c>
      <c r="M12" s="38">
        <v>12474849</v>
      </c>
      <c r="N12" s="38">
        <v>17386382.600000001</v>
      </c>
      <c r="O12" s="47"/>
      <c r="P12" s="38"/>
    </row>
    <row r="13" spans="1:39" x14ac:dyDescent="0.2">
      <c r="A13" s="29" t="s">
        <v>60</v>
      </c>
      <c r="B13" s="45">
        <f t="shared" si="1"/>
        <v>278203196.94999999</v>
      </c>
      <c r="C13" s="38">
        <v>23125570</v>
      </c>
      <c r="D13" s="38">
        <v>21210103</v>
      </c>
      <c r="E13" s="38">
        <v>23665866</v>
      </c>
      <c r="F13" s="38">
        <v>23823173</v>
      </c>
      <c r="G13" s="38">
        <v>23854545</v>
      </c>
      <c r="H13" s="38">
        <v>23275439.82</v>
      </c>
      <c r="I13" s="38">
        <v>24048144.390000001</v>
      </c>
      <c r="J13" s="38">
        <v>23759518.739999998</v>
      </c>
      <c r="K13" s="38">
        <v>22603736</v>
      </c>
      <c r="L13" s="38">
        <v>23113907</v>
      </c>
      <c r="M13" s="38">
        <v>24057379</v>
      </c>
      <c r="N13" s="38">
        <v>21665815</v>
      </c>
      <c r="O13" s="47"/>
      <c r="P13" s="38"/>
    </row>
    <row r="14" spans="1:39" x14ac:dyDescent="0.2">
      <c r="A14" s="50" t="s">
        <v>14</v>
      </c>
      <c r="B14" s="45">
        <f t="shared" si="1"/>
        <v>15123288</v>
      </c>
      <c r="C14" s="38">
        <v>175221</v>
      </c>
      <c r="D14" s="38">
        <v>193986</v>
      </c>
      <c r="E14" s="38">
        <v>1449478</v>
      </c>
      <c r="F14" s="38">
        <v>1423727</v>
      </c>
      <c r="G14" s="38">
        <v>2063388</v>
      </c>
      <c r="H14" s="38">
        <v>674197</v>
      </c>
      <c r="I14" s="38">
        <v>1875634</v>
      </c>
      <c r="J14" s="38">
        <v>1413910</v>
      </c>
      <c r="K14" s="38">
        <v>2278926</v>
      </c>
      <c r="L14" s="38">
        <v>1409950</v>
      </c>
      <c r="M14" s="38">
        <v>1721402</v>
      </c>
      <c r="N14" s="38">
        <v>443469</v>
      </c>
      <c r="O14" s="47"/>
      <c r="P14" s="38"/>
    </row>
    <row r="15" spans="1:39" x14ac:dyDescent="0.2">
      <c r="A15" s="50" t="s">
        <v>62</v>
      </c>
      <c r="B15" s="45">
        <f t="shared" si="1"/>
        <v>308666</v>
      </c>
      <c r="C15" s="38">
        <v>11921</v>
      </c>
      <c r="D15" s="38">
        <v>28639</v>
      </c>
      <c r="E15" s="38">
        <v>21750</v>
      </c>
      <c r="F15" s="38">
        <v>11841</v>
      </c>
      <c r="G15" s="38">
        <v>28617</v>
      </c>
      <c r="H15" s="38">
        <v>24599</v>
      </c>
      <c r="I15" s="38">
        <v>40356</v>
      </c>
      <c r="J15" s="38">
        <v>40401</v>
      </c>
      <c r="K15" s="38">
        <v>30563</v>
      </c>
      <c r="L15" s="38">
        <v>18708</v>
      </c>
      <c r="M15" s="38">
        <v>31538</v>
      </c>
      <c r="N15" s="38">
        <v>19733</v>
      </c>
      <c r="O15" s="47"/>
      <c r="P15" s="38"/>
    </row>
    <row r="16" spans="1:39" x14ac:dyDescent="0.2">
      <c r="A16" s="50" t="s">
        <v>82</v>
      </c>
      <c r="B16" s="45">
        <f t="shared" si="1"/>
        <v>119154069.59</v>
      </c>
      <c r="C16" s="38">
        <v>9494602</v>
      </c>
      <c r="D16" s="38">
        <v>8673361</v>
      </c>
      <c r="E16" s="38">
        <v>9738001</v>
      </c>
      <c r="F16" s="38">
        <v>9405196</v>
      </c>
      <c r="G16" s="38">
        <v>10143872</v>
      </c>
      <c r="H16" s="38">
        <v>10120279.369999999</v>
      </c>
      <c r="I16" s="38">
        <v>10344585.970000001</v>
      </c>
      <c r="J16" s="38">
        <v>10184308.51</v>
      </c>
      <c r="K16" s="38">
        <v>9759156</v>
      </c>
      <c r="L16" s="38">
        <v>10252768</v>
      </c>
      <c r="M16" s="38">
        <v>9971139</v>
      </c>
      <c r="N16" s="38">
        <v>11066800.74</v>
      </c>
      <c r="O16" s="47"/>
      <c r="P16" s="38"/>
    </row>
    <row r="17" spans="1:39" x14ac:dyDescent="0.2">
      <c r="A17" s="51" t="s">
        <v>67</v>
      </c>
      <c r="B17" s="45">
        <f t="shared" si="1"/>
        <v>114770765</v>
      </c>
      <c r="C17" s="38">
        <v>10542693</v>
      </c>
      <c r="D17" s="38">
        <v>9790926</v>
      </c>
      <c r="E17" s="38">
        <v>9967162</v>
      </c>
      <c r="F17" s="38">
        <v>10161587</v>
      </c>
      <c r="G17" s="38">
        <v>10069655</v>
      </c>
      <c r="H17" s="38">
        <v>10017299</v>
      </c>
      <c r="I17" s="38">
        <v>10544194</v>
      </c>
      <c r="J17" s="38">
        <v>9928656</v>
      </c>
      <c r="K17" s="38">
        <v>11381348</v>
      </c>
      <c r="L17" s="38">
        <v>7406591</v>
      </c>
      <c r="M17" s="38">
        <v>9218786</v>
      </c>
      <c r="N17" s="38">
        <v>5741868</v>
      </c>
      <c r="O17" s="47"/>
      <c r="P17" s="38"/>
    </row>
    <row r="18" spans="1:39" s="4" customFormat="1" x14ac:dyDescent="0.2">
      <c r="A18" s="49" t="s">
        <v>68</v>
      </c>
      <c r="B18" s="45">
        <f t="shared" si="1"/>
        <v>3345287</v>
      </c>
      <c r="C18" s="20">
        <v>259123</v>
      </c>
      <c r="D18" s="20">
        <v>331650</v>
      </c>
      <c r="E18" s="20">
        <v>275149</v>
      </c>
      <c r="F18" s="20">
        <v>225460</v>
      </c>
      <c r="G18" s="20">
        <v>300902</v>
      </c>
      <c r="H18" s="20">
        <v>279730</v>
      </c>
      <c r="I18" s="20">
        <v>267355</v>
      </c>
      <c r="J18" s="20">
        <v>376797</v>
      </c>
      <c r="K18" s="20">
        <v>270304</v>
      </c>
      <c r="L18" s="20">
        <v>235125</v>
      </c>
      <c r="M18" s="20">
        <v>402090</v>
      </c>
      <c r="N18" s="20">
        <v>121602</v>
      </c>
      <c r="O18" s="47"/>
      <c r="P18" s="20"/>
    </row>
    <row r="19" spans="1:39" x14ac:dyDescent="0.2">
      <c r="A19" s="52" t="s">
        <v>69</v>
      </c>
      <c r="B19" s="45">
        <f t="shared" si="1"/>
        <v>18143694</v>
      </c>
      <c r="C19" s="38">
        <v>1263240</v>
      </c>
      <c r="D19" s="38">
        <v>1279235</v>
      </c>
      <c r="E19" s="38">
        <v>1284109</v>
      </c>
      <c r="F19" s="38">
        <v>1512170</v>
      </c>
      <c r="G19" s="38">
        <v>2149788</v>
      </c>
      <c r="H19" s="38">
        <v>1735970</v>
      </c>
      <c r="I19" s="38">
        <v>1659192</v>
      </c>
      <c r="J19" s="38">
        <v>1707390</v>
      </c>
      <c r="K19" s="38">
        <v>1289554</v>
      </c>
      <c r="L19" s="38">
        <v>1359734</v>
      </c>
      <c r="M19" s="38">
        <v>1653219</v>
      </c>
      <c r="N19" s="38">
        <v>1250093</v>
      </c>
      <c r="O19" s="47"/>
      <c r="P19" s="38"/>
    </row>
    <row r="20" spans="1:39" x14ac:dyDescent="0.2">
      <c r="A20" s="53" t="s">
        <v>70</v>
      </c>
      <c r="B20" s="45">
        <f t="shared" si="1"/>
        <v>8170128</v>
      </c>
      <c r="C20" s="38">
        <v>916801</v>
      </c>
      <c r="D20" s="38">
        <v>711404</v>
      </c>
      <c r="E20" s="38">
        <v>612541</v>
      </c>
      <c r="F20" s="38">
        <v>717723</v>
      </c>
      <c r="G20" s="38">
        <v>693748</v>
      </c>
      <c r="H20" s="38">
        <v>911824</v>
      </c>
      <c r="I20" s="38">
        <v>631547</v>
      </c>
      <c r="J20" s="38">
        <v>626508</v>
      </c>
      <c r="K20" s="38">
        <v>622846</v>
      </c>
      <c r="L20" s="38">
        <v>613770</v>
      </c>
      <c r="M20" s="38">
        <v>436127</v>
      </c>
      <c r="N20" s="38">
        <v>675289</v>
      </c>
      <c r="O20" s="47"/>
      <c r="P20" s="38"/>
    </row>
    <row r="21" spans="1:39" ht="14.25" x14ac:dyDescent="0.2">
      <c r="A21" s="39" t="s">
        <v>47</v>
      </c>
      <c r="B21" s="46">
        <f t="shared" si="1"/>
        <v>1568472790.4998493</v>
      </c>
      <c r="C21" s="40">
        <v>123843648.73339911</v>
      </c>
      <c r="D21" s="40">
        <v>119618947.82160561</v>
      </c>
      <c r="E21" s="40">
        <v>138744822.59241182</v>
      </c>
      <c r="F21" s="40">
        <v>112265148.51743488</v>
      </c>
      <c r="G21" s="40">
        <v>127932092.19379653</v>
      </c>
      <c r="H21" s="40">
        <v>132989788.95653684</v>
      </c>
      <c r="I21" s="40">
        <v>137715875.56154019</v>
      </c>
      <c r="J21" s="40">
        <v>146546095.86447316</v>
      </c>
      <c r="K21" s="40">
        <v>124455716.9881732</v>
      </c>
      <c r="L21" s="40">
        <v>118118173.99440159</v>
      </c>
      <c r="M21" s="40">
        <v>156197847.7471559</v>
      </c>
      <c r="N21" s="40">
        <v>130044631.52892043</v>
      </c>
      <c r="O21" s="47"/>
      <c r="P21" s="38"/>
    </row>
    <row r="22" spans="1:39" s="4" customFormat="1" x14ac:dyDescent="0.2">
      <c r="A22" s="1" t="s">
        <v>87</v>
      </c>
      <c r="B22" s="48"/>
      <c r="C22" s="48"/>
      <c r="D22" s="48"/>
      <c r="E22" s="48"/>
      <c r="F22" s="48"/>
      <c r="G22" s="48"/>
      <c r="H22" s="48"/>
      <c r="I22" s="48"/>
      <c r="J22" s="48"/>
      <c r="K22" s="48"/>
      <c r="L22" s="48"/>
      <c r="M22" s="48"/>
      <c r="N22" s="48"/>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18"/>
    </row>
    <row r="23" spans="1:39" s="4" customFormat="1" ht="11.25" customHeight="1" x14ac:dyDescent="0.2">
      <c r="A23" s="2" t="s">
        <v>42</v>
      </c>
      <c r="C23" s="6"/>
      <c r="AL23" s="3"/>
    </row>
    <row r="24" spans="1:39" s="4" customFormat="1" ht="11.25" customHeight="1" x14ac:dyDescent="0.2">
      <c r="A24" s="2" t="s">
        <v>86</v>
      </c>
      <c r="C24" s="6"/>
      <c r="AL24" s="3"/>
    </row>
    <row r="25" spans="1:39" s="4" customFormat="1" ht="11.25" customHeight="1" x14ac:dyDescent="0.2">
      <c r="A25" s="1" t="s">
        <v>53</v>
      </c>
      <c r="C25" s="6"/>
      <c r="AL25" s="3"/>
    </row>
  </sheetData>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5729-1CB0-409C-BBEA-159505CBBF53}">
  <dimension ref="A2:AM26"/>
  <sheetViews>
    <sheetView showGridLines="0" workbookViewId="0">
      <selection activeCell="A21" sqref="A21"/>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77</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SUM(B8:B21)</f>
        <v>1334701401.1699998</v>
      </c>
      <c r="C7" s="45">
        <f>SUM(C8:C21)</f>
        <v>132974966</v>
      </c>
      <c r="D7" s="45">
        <f t="shared" ref="D7:N7" si="0">SUM(D8:D21)</f>
        <v>135538218</v>
      </c>
      <c r="E7" s="45">
        <f t="shared" si="0"/>
        <v>118355721</v>
      </c>
      <c r="F7" s="45">
        <f t="shared" si="0"/>
        <v>61307034</v>
      </c>
      <c r="G7" s="45">
        <f t="shared" si="0"/>
        <v>90436564</v>
      </c>
      <c r="H7" s="45">
        <f t="shared" si="0"/>
        <v>102026504.14999999</v>
      </c>
      <c r="I7" s="45">
        <f t="shared" si="0"/>
        <v>113006674.87</v>
      </c>
      <c r="J7" s="45">
        <f t="shared" si="0"/>
        <v>109478992.14999999</v>
      </c>
      <c r="K7" s="45">
        <f t="shared" si="0"/>
        <v>112664296</v>
      </c>
      <c r="L7" s="45">
        <f t="shared" si="0"/>
        <v>116667713</v>
      </c>
      <c r="M7" s="45">
        <f t="shared" si="0"/>
        <v>111530959</v>
      </c>
      <c r="N7" s="45">
        <f t="shared" si="0"/>
        <v>130713759</v>
      </c>
      <c r="O7" s="47"/>
      <c r="P7" s="38"/>
    </row>
    <row r="8" spans="1:39" x14ac:dyDescent="0.2">
      <c r="A8" s="28" t="s">
        <v>81</v>
      </c>
      <c r="B8" s="45">
        <f>SUM(C8:N8)</f>
        <v>453420322</v>
      </c>
      <c r="C8" s="38">
        <v>42388135</v>
      </c>
      <c r="D8" s="38">
        <v>42363594</v>
      </c>
      <c r="E8" s="38">
        <v>41261050</v>
      </c>
      <c r="F8" s="38">
        <v>24424567</v>
      </c>
      <c r="G8" s="38">
        <v>32708732</v>
      </c>
      <c r="H8" s="38">
        <v>35199225</v>
      </c>
      <c r="I8" s="38">
        <v>38830010</v>
      </c>
      <c r="J8" s="38">
        <v>36809941</v>
      </c>
      <c r="K8" s="38">
        <v>37069034</v>
      </c>
      <c r="L8" s="38">
        <v>39689836</v>
      </c>
      <c r="M8" s="38">
        <v>37999501</v>
      </c>
      <c r="N8" s="38">
        <v>44676697</v>
      </c>
      <c r="O8" s="47"/>
      <c r="P8" s="38"/>
    </row>
    <row r="9" spans="1:39" x14ac:dyDescent="0.2">
      <c r="A9" s="28" t="s">
        <v>56</v>
      </c>
      <c r="B9" s="45">
        <f t="shared" ref="B9:B22" si="1">SUM(C9:N9)</f>
        <v>246290597.25</v>
      </c>
      <c r="C9" s="38">
        <v>21404977</v>
      </c>
      <c r="D9" s="38">
        <v>22352702</v>
      </c>
      <c r="E9" s="38">
        <v>17054446</v>
      </c>
      <c r="F9" s="38">
        <v>9865312</v>
      </c>
      <c r="G9" s="38">
        <v>15461904</v>
      </c>
      <c r="H9" s="38">
        <v>19434732.300000001</v>
      </c>
      <c r="I9" s="38">
        <v>21731451.559999999</v>
      </c>
      <c r="J9" s="38">
        <v>20984003.390000001</v>
      </c>
      <c r="K9" s="38">
        <v>22630052</v>
      </c>
      <c r="L9" s="38">
        <v>24338791</v>
      </c>
      <c r="M9" s="38">
        <v>23158049</v>
      </c>
      <c r="N9" s="38">
        <v>27874177</v>
      </c>
      <c r="O9" s="47"/>
      <c r="P9" s="38"/>
    </row>
    <row r="10" spans="1:39" x14ac:dyDescent="0.2">
      <c r="A10" s="28" t="s">
        <v>57</v>
      </c>
      <c r="B10" s="45">
        <f t="shared" si="1"/>
        <v>141945867.74000001</v>
      </c>
      <c r="C10" s="38">
        <v>13059365</v>
      </c>
      <c r="D10" s="38">
        <v>13814344</v>
      </c>
      <c r="E10" s="38">
        <v>9948634</v>
      </c>
      <c r="F10" s="38">
        <v>6460232</v>
      </c>
      <c r="G10" s="38">
        <v>10723675</v>
      </c>
      <c r="H10" s="38">
        <v>11330795</v>
      </c>
      <c r="I10" s="38">
        <v>12640003.470000001</v>
      </c>
      <c r="J10" s="38">
        <v>12276185.27</v>
      </c>
      <c r="K10" s="38">
        <v>12186675</v>
      </c>
      <c r="L10" s="38">
        <v>12567306</v>
      </c>
      <c r="M10" s="38">
        <v>12342905</v>
      </c>
      <c r="N10" s="38">
        <v>14595748</v>
      </c>
      <c r="O10" s="47"/>
      <c r="P10" s="38"/>
    </row>
    <row r="11" spans="1:39" x14ac:dyDescent="0.2">
      <c r="A11" s="28" t="s">
        <v>52</v>
      </c>
      <c r="B11" s="45">
        <f t="shared" si="1"/>
        <v>4240748</v>
      </c>
      <c r="C11" s="38">
        <v>257775</v>
      </c>
      <c r="D11" s="38">
        <v>408899</v>
      </c>
      <c r="E11" s="38">
        <v>324817</v>
      </c>
      <c r="F11" s="38">
        <v>153237</v>
      </c>
      <c r="G11" s="38">
        <v>428898</v>
      </c>
      <c r="H11" s="38">
        <v>281363</v>
      </c>
      <c r="I11" s="38">
        <v>356358</v>
      </c>
      <c r="J11" s="38">
        <v>342752</v>
      </c>
      <c r="K11" s="38">
        <v>338477</v>
      </c>
      <c r="L11" s="38">
        <v>497037</v>
      </c>
      <c r="M11" s="38">
        <v>414006</v>
      </c>
      <c r="N11" s="38">
        <v>437129</v>
      </c>
      <c r="O11" s="47"/>
      <c r="P11" s="38"/>
    </row>
    <row r="12" spans="1:39" x14ac:dyDescent="0.2">
      <c r="A12" s="29" t="s">
        <v>59</v>
      </c>
      <c r="B12" s="45">
        <f t="shared" si="1"/>
        <v>64660994.43</v>
      </c>
      <c r="C12" s="38">
        <v>16544498</v>
      </c>
      <c r="D12" s="38">
        <v>15535389</v>
      </c>
      <c r="E12" s="38">
        <v>11385331</v>
      </c>
      <c r="F12" s="38">
        <v>390882</v>
      </c>
      <c r="G12" s="38">
        <v>775121</v>
      </c>
      <c r="H12" s="38">
        <v>517585.71</v>
      </c>
      <c r="I12" s="38">
        <v>2619978.98</v>
      </c>
      <c r="J12" s="38">
        <v>2154612.7400000002</v>
      </c>
      <c r="K12" s="38">
        <v>2035478</v>
      </c>
      <c r="L12" s="38">
        <v>2821103</v>
      </c>
      <c r="M12" s="38">
        <v>3580388</v>
      </c>
      <c r="N12" s="38">
        <v>6300627</v>
      </c>
      <c r="O12" s="47"/>
      <c r="P12" s="38"/>
    </row>
    <row r="13" spans="1:39" x14ac:dyDescent="0.2">
      <c r="A13" s="29" t="s">
        <v>60</v>
      </c>
      <c r="B13" s="45">
        <f t="shared" si="1"/>
        <v>222480380.40000001</v>
      </c>
      <c r="C13" s="38">
        <v>20521575</v>
      </c>
      <c r="D13" s="38">
        <v>22815152</v>
      </c>
      <c r="E13" s="38">
        <v>17032050</v>
      </c>
      <c r="F13" s="38">
        <v>9418597</v>
      </c>
      <c r="G13" s="38">
        <v>17199193</v>
      </c>
      <c r="H13" s="38">
        <v>18771655</v>
      </c>
      <c r="I13" s="38">
        <v>19439762.260000002</v>
      </c>
      <c r="J13" s="38">
        <v>18668916.140000001</v>
      </c>
      <c r="K13" s="38">
        <v>18154836</v>
      </c>
      <c r="L13" s="38">
        <v>20338518</v>
      </c>
      <c r="M13" s="38">
        <v>19597146</v>
      </c>
      <c r="N13" s="38">
        <v>20522980</v>
      </c>
      <c r="O13" s="47"/>
      <c r="P13" s="38"/>
    </row>
    <row r="14" spans="1:39" x14ac:dyDescent="0.2">
      <c r="A14" s="50" t="s">
        <v>14</v>
      </c>
      <c r="B14" s="45">
        <f t="shared" si="1"/>
        <v>5923524</v>
      </c>
      <c r="C14" s="38">
        <v>167788</v>
      </c>
      <c r="D14" s="38">
        <v>228077</v>
      </c>
      <c r="E14" s="38">
        <v>171242</v>
      </c>
      <c r="F14" s="38">
        <v>114621</v>
      </c>
      <c r="G14" s="38">
        <v>147915</v>
      </c>
      <c r="H14" s="38">
        <v>373597</v>
      </c>
      <c r="I14" s="38">
        <v>1176490</v>
      </c>
      <c r="J14" s="38">
        <v>846595</v>
      </c>
      <c r="K14" s="38">
        <v>1978742</v>
      </c>
      <c r="L14" s="38">
        <v>226512</v>
      </c>
      <c r="M14" s="38">
        <v>281675</v>
      </c>
      <c r="N14" s="38">
        <v>210270</v>
      </c>
      <c r="O14" s="47"/>
      <c r="P14" s="38"/>
    </row>
    <row r="15" spans="1:39" x14ac:dyDescent="0.2">
      <c r="A15" s="50" t="s">
        <v>62</v>
      </c>
      <c r="B15" s="45">
        <f t="shared" si="1"/>
        <v>304733</v>
      </c>
      <c r="C15" s="38">
        <v>20736</v>
      </c>
      <c r="D15" s="38">
        <v>19763</v>
      </c>
      <c r="E15" s="38">
        <v>23741</v>
      </c>
      <c r="F15" s="38">
        <v>38548</v>
      </c>
      <c r="G15" s="38">
        <v>38426</v>
      </c>
      <c r="H15" s="38">
        <v>42371</v>
      </c>
      <c r="I15" s="38">
        <v>29521</v>
      </c>
      <c r="J15" s="38">
        <v>26582</v>
      </c>
      <c r="K15" s="38">
        <v>26600</v>
      </c>
      <c r="L15" s="38">
        <v>26603</v>
      </c>
      <c r="M15" s="38">
        <v>11842</v>
      </c>
      <c r="N15" s="38">
        <v>0</v>
      </c>
      <c r="O15" s="47"/>
      <c r="P15" s="38"/>
    </row>
    <row r="16" spans="1:39" x14ac:dyDescent="0.2">
      <c r="A16" s="50" t="s">
        <v>82</v>
      </c>
      <c r="B16" s="45">
        <f t="shared" si="1"/>
        <v>112276249.34999999</v>
      </c>
      <c r="C16" s="38">
        <v>9729488</v>
      </c>
      <c r="D16" s="38">
        <v>10435746</v>
      </c>
      <c r="E16" s="38">
        <v>9139688</v>
      </c>
      <c r="F16" s="38">
        <v>5231427</v>
      </c>
      <c r="G16" s="38">
        <v>7891255</v>
      </c>
      <c r="H16" s="38">
        <v>9360113.1400000006</v>
      </c>
      <c r="I16" s="38">
        <v>9429848.5999999996</v>
      </c>
      <c r="J16" s="38">
        <v>9468691.6099999994</v>
      </c>
      <c r="K16" s="38">
        <v>9628436</v>
      </c>
      <c r="L16" s="38">
        <v>10395288</v>
      </c>
      <c r="M16" s="38">
        <v>10632313</v>
      </c>
      <c r="N16" s="38">
        <v>10933955</v>
      </c>
      <c r="O16" s="47"/>
      <c r="P16" s="38"/>
    </row>
    <row r="17" spans="1:39" x14ac:dyDescent="0.2">
      <c r="A17" s="51" t="s">
        <v>67</v>
      </c>
      <c r="B17" s="45">
        <f t="shared" si="1"/>
        <v>69208526</v>
      </c>
      <c r="C17" s="38">
        <v>6306100</v>
      </c>
      <c r="D17" s="38">
        <v>5599614</v>
      </c>
      <c r="E17" s="38">
        <v>10106264</v>
      </c>
      <c r="F17" s="38">
        <v>4179539</v>
      </c>
      <c r="G17" s="38">
        <v>4291428</v>
      </c>
      <c r="H17" s="38">
        <v>5647996</v>
      </c>
      <c r="I17" s="38">
        <v>6042524</v>
      </c>
      <c r="J17" s="38">
        <v>6865255</v>
      </c>
      <c r="K17" s="38">
        <v>7503427</v>
      </c>
      <c r="L17" s="38">
        <v>5173725</v>
      </c>
      <c r="M17" s="38">
        <v>2952412</v>
      </c>
      <c r="N17" s="38">
        <v>4540242</v>
      </c>
      <c r="O17" s="47"/>
      <c r="P17" s="38"/>
    </row>
    <row r="18" spans="1:39" s="4" customFormat="1" x14ac:dyDescent="0.2">
      <c r="A18" s="49" t="s">
        <v>68</v>
      </c>
      <c r="B18" s="45">
        <f t="shared" si="1"/>
        <v>1613600</v>
      </c>
      <c r="C18" s="20">
        <v>160081</v>
      </c>
      <c r="D18" s="20">
        <v>100637</v>
      </c>
      <c r="E18" s="20">
        <v>191528</v>
      </c>
      <c r="F18" s="20">
        <v>48569</v>
      </c>
      <c r="G18" s="20">
        <v>85303</v>
      </c>
      <c r="H18" s="20">
        <v>142410</v>
      </c>
      <c r="I18" s="20">
        <v>82999</v>
      </c>
      <c r="J18" s="20">
        <v>111180</v>
      </c>
      <c r="K18" s="20">
        <v>140819</v>
      </c>
      <c r="L18" s="20">
        <v>110855</v>
      </c>
      <c r="M18" s="20">
        <v>239431</v>
      </c>
      <c r="N18" s="20">
        <v>199788</v>
      </c>
      <c r="O18" s="47"/>
      <c r="P18" s="20"/>
    </row>
    <row r="19" spans="1:39" x14ac:dyDescent="0.2">
      <c r="A19" s="52" t="s">
        <v>69</v>
      </c>
      <c r="B19" s="45">
        <f t="shared" si="1"/>
        <v>9667859</v>
      </c>
      <c r="C19" s="38">
        <v>1736953</v>
      </c>
      <c r="D19" s="38">
        <v>1190045</v>
      </c>
      <c r="E19" s="38">
        <v>1049955</v>
      </c>
      <c r="F19" s="38">
        <v>981503</v>
      </c>
      <c r="G19" s="38">
        <v>684714</v>
      </c>
      <c r="H19" s="38">
        <v>735899</v>
      </c>
      <c r="I19" s="38">
        <v>522092</v>
      </c>
      <c r="J19" s="38">
        <v>814211</v>
      </c>
      <c r="K19" s="38">
        <v>858406</v>
      </c>
      <c r="L19" s="38">
        <v>350644</v>
      </c>
      <c r="M19" s="38">
        <v>321291</v>
      </c>
      <c r="N19" s="38">
        <v>422146</v>
      </c>
      <c r="O19" s="47"/>
      <c r="P19" s="38"/>
    </row>
    <row r="20" spans="1:39" x14ac:dyDescent="0.2">
      <c r="A20" s="53" t="s">
        <v>70</v>
      </c>
      <c r="B20" s="45">
        <f t="shared" si="1"/>
        <v>2663208</v>
      </c>
      <c r="C20" s="38">
        <v>672703</v>
      </c>
      <c r="D20" s="38">
        <v>674256</v>
      </c>
      <c r="E20" s="38">
        <v>666975</v>
      </c>
      <c r="F20" s="38">
        <v>0</v>
      </c>
      <c r="G20" s="38">
        <v>0</v>
      </c>
      <c r="H20" s="38">
        <v>188762</v>
      </c>
      <c r="I20" s="38">
        <v>105636</v>
      </c>
      <c r="J20" s="38">
        <v>110067</v>
      </c>
      <c r="K20" s="38">
        <v>113314</v>
      </c>
      <c r="L20" s="38">
        <v>131495</v>
      </c>
      <c r="M20" s="38">
        <v>0</v>
      </c>
      <c r="N20" s="38">
        <v>0</v>
      </c>
      <c r="O20" s="47"/>
      <c r="P20" s="38"/>
    </row>
    <row r="21" spans="1:39" x14ac:dyDescent="0.2">
      <c r="A21" s="53" t="s">
        <v>76</v>
      </c>
      <c r="B21" s="45">
        <f t="shared" si="1"/>
        <v>4792</v>
      </c>
      <c r="C21" s="38">
        <v>4792</v>
      </c>
      <c r="D21" s="38">
        <v>0</v>
      </c>
      <c r="E21" s="38">
        <v>0</v>
      </c>
      <c r="F21" s="38">
        <v>0</v>
      </c>
      <c r="G21" s="38">
        <v>0</v>
      </c>
      <c r="H21" s="38">
        <v>0</v>
      </c>
      <c r="I21" s="38">
        <v>0</v>
      </c>
      <c r="J21" s="38">
        <v>0</v>
      </c>
      <c r="K21" s="38">
        <v>0</v>
      </c>
      <c r="L21" s="38">
        <v>0</v>
      </c>
      <c r="M21" s="38">
        <v>0</v>
      </c>
      <c r="N21" s="38">
        <v>0</v>
      </c>
      <c r="O21" s="47"/>
      <c r="P21" s="38"/>
    </row>
    <row r="22" spans="1:39" ht="14.25" x14ac:dyDescent="0.2">
      <c r="A22" s="39" t="s">
        <v>47</v>
      </c>
      <c r="B22" s="46">
        <f t="shared" si="1"/>
        <v>1751232925.8494148</v>
      </c>
      <c r="C22" s="40">
        <v>123381532.40135936</v>
      </c>
      <c r="D22" s="40">
        <v>122955717.02083366</v>
      </c>
      <c r="E22" s="40">
        <v>123165648.05080511</v>
      </c>
      <c r="F22" s="40">
        <v>125965799.67758527</v>
      </c>
      <c r="G22" s="40">
        <v>118078439.55674186</v>
      </c>
      <c r="H22" s="40">
        <v>137867154.39840108</v>
      </c>
      <c r="I22" s="40">
        <v>140750443.75474179</v>
      </c>
      <c r="J22" s="40">
        <v>160576608.51241681</v>
      </c>
      <c r="K22" s="40">
        <v>161496751.36991334</v>
      </c>
      <c r="L22" s="40">
        <v>171094096.49349618</v>
      </c>
      <c r="M22" s="40">
        <v>192859772.62497944</v>
      </c>
      <c r="N22" s="40">
        <v>173040961.98814094</v>
      </c>
      <c r="O22" s="47"/>
      <c r="P22" s="38"/>
    </row>
    <row r="23" spans="1:39" s="4" customFormat="1" x14ac:dyDescent="0.2">
      <c r="A23" s="1" t="s">
        <v>87</v>
      </c>
      <c r="B23" s="48"/>
      <c r="C23" s="48"/>
      <c r="D23" s="48"/>
      <c r="E23" s="48"/>
      <c r="F23" s="48"/>
      <c r="G23" s="48"/>
      <c r="H23" s="48"/>
      <c r="I23" s="48"/>
      <c r="J23" s="48"/>
      <c r="K23" s="48"/>
      <c r="L23" s="48"/>
      <c r="M23" s="48"/>
      <c r="N23" s="48"/>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18"/>
    </row>
    <row r="24" spans="1:39" s="4" customFormat="1" ht="11.25" customHeight="1" x14ac:dyDescent="0.2">
      <c r="A24" s="2" t="s">
        <v>42</v>
      </c>
      <c r="C24" s="6"/>
      <c r="AL24" s="3"/>
    </row>
    <row r="25" spans="1:39" s="4" customFormat="1" ht="11.25" customHeight="1" x14ac:dyDescent="0.2">
      <c r="A25" s="2" t="s">
        <v>86</v>
      </c>
      <c r="C25" s="6"/>
      <c r="AL25" s="3"/>
    </row>
    <row r="26" spans="1:39" s="4" customFormat="1" ht="11.25" customHeight="1" x14ac:dyDescent="0.2">
      <c r="A26" s="1" t="s">
        <v>53</v>
      </c>
      <c r="C26" s="6"/>
      <c r="AL26" s="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4526-F15E-4A5B-8374-BD9712A4C759}">
  <dimension ref="A2:AM26"/>
  <sheetViews>
    <sheetView showGridLines="0" workbookViewId="0">
      <selection activeCell="E37" sqref="E37"/>
    </sheetView>
  </sheetViews>
  <sheetFormatPr baseColWidth="10" defaultColWidth="11.42578125" defaultRowHeight="12" x14ac:dyDescent="0.2"/>
  <cols>
    <col min="1" max="1" width="35.28515625" style="31" customWidth="1"/>
    <col min="2" max="2" width="19.140625" style="31" customWidth="1"/>
    <col min="3" max="3" width="14.85546875" style="31" bestFit="1" customWidth="1"/>
    <col min="4" max="14" width="14.42578125" style="31" bestFit="1" customWidth="1"/>
    <col min="15" max="16384" width="11.42578125" style="31"/>
  </cols>
  <sheetData>
    <row r="2" spans="1:39" s="4" customFormat="1" x14ac:dyDescent="0.2">
      <c r="A2" s="3" t="s">
        <v>78</v>
      </c>
      <c r="B2" s="3"/>
      <c r="C2" s="3"/>
      <c r="D2" s="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x14ac:dyDescent="0.2">
      <c r="A3" s="3" t="s">
        <v>0</v>
      </c>
      <c r="B3" s="3"/>
      <c r="C3" s="3"/>
      <c r="D3" s="1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6" spans="1:39" x14ac:dyDescent="0.2">
      <c r="A6" s="37" t="s">
        <v>46</v>
      </c>
      <c r="B6" s="41" t="s">
        <v>28</v>
      </c>
      <c r="C6" s="41" t="s">
        <v>30</v>
      </c>
      <c r="D6" s="41" t="s">
        <v>31</v>
      </c>
      <c r="E6" s="41" t="s">
        <v>32</v>
      </c>
      <c r="F6" s="41" t="s">
        <v>33</v>
      </c>
      <c r="G6" s="41" t="s">
        <v>34</v>
      </c>
      <c r="H6" s="41" t="s">
        <v>35</v>
      </c>
      <c r="I6" s="41" t="s">
        <v>36</v>
      </c>
      <c r="J6" s="41" t="s">
        <v>37</v>
      </c>
      <c r="K6" s="41" t="s">
        <v>38</v>
      </c>
      <c r="L6" s="41" t="s">
        <v>39</v>
      </c>
      <c r="M6" s="41" t="s">
        <v>40</v>
      </c>
      <c r="N6" s="41" t="s">
        <v>41</v>
      </c>
    </row>
    <row r="7" spans="1:39" x14ac:dyDescent="0.2">
      <c r="A7" s="30" t="s">
        <v>48</v>
      </c>
      <c r="B7" s="45">
        <f>SUM(B8:B21)</f>
        <v>1619228510.71</v>
      </c>
      <c r="C7" s="45">
        <f>SUM(C8:C21)</f>
        <v>110683037.51000001</v>
      </c>
      <c r="D7" s="45">
        <f t="shared" ref="D7:N7" si="0">SUM(D8:D21)</f>
        <v>114146587.23999999</v>
      </c>
      <c r="E7" s="45">
        <f t="shared" si="0"/>
        <v>134388708</v>
      </c>
      <c r="F7" s="45">
        <f t="shared" si="0"/>
        <v>128589887</v>
      </c>
      <c r="G7" s="45">
        <f t="shared" si="0"/>
        <v>135761067.53</v>
      </c>
      <c r="H7" s="45">
        <f t="shared" si="0"/>
        <v>126859838</v>
      </c>
      <c r="I7" s="45">
        <f t="shared" si="0"/>
        <v>143300164</v>
      </c>
      <c r="J7" s="45">
        <f t="shared" si="0"/>
        <v>142392705.43000004</v>
      </c>
      <c r="K7" s="45">
        <f t="shared" si="0"/>
        <v>143244603</v>
      </c>
      <c r="L7" s="45">
        <f t="shared" si="0"/>
        <v>141101340</v>
      </c>
      <c r="M7" s="45">
        <f t="shared" si="0"/>
        <v>142853227</v>
      </c>
      <c r="N7" s="45">
        <f t="shared" si="0"/>
        <v>155907346</v>
      </c>
      <c r="O7" s="47"/>
      <c r="P7" s="38"/>
    </row>
    <row r="8" spans="1:39" x14ac:dyDescent="0.2">
      <c r="A8" s="28" t="s">
        <v>81</v>
      </c>
      <c r="B8" s="45">
        <f>SUM(C8:N8)</f>
        <v>491726725.25999999</v>
      </c>
      <c r="C8" s="38">
        <v>36582217</v>
      </c>
      <c r="D8" s="38">
        <v>36751272</v>
      </c>
      <c r="E8" s="38">
        <v>43631360</v>
      </c>
      <c r="F8" s="38">
        <v>40008551</v>
      </c>
      <c r="G8" s="38">
        <v>41989273</v>
      </c>
      <c r="H8" s="38">
        <v>40255929</v>
      </c>
      <c r="I8" s="38">
        <v>42356083</v>
      </c>
      <c r="J8" s="38">
        <v>41913143.260000005</v>
      </c>
      <c r="K8" s="38">
        <v>40733299</v>
      </c>
      <c r="L8" s="38">
        <v>41331048</v>
      </c>
      <c r="M8" s="38">
        <v>40761872</v>
      </c>
      <c r="N8" s="38">
        <v>45412678</v>
      </c>
      <c r="O8" s="47"/>
      <c r="P8" s="38"/>
    </row>
    <row r="9" spans="1:39" x14ac:dyDescent="0.2">
      <c r="A9" s="28" t="s">
        <v>56</v>
      </c>
      <c r="B9" s="45">
        <f t="shared" ref="B9:B22" si="1">SUM(C9:N9)</f>
        <v>304902086.67000002</v>
      </c>
      <c r="C9" s="38">
        <v>22670303</v>
      </c>
      <c r="D9" s="38">
        <v>23023788</v>
      </c>
      <c r="E9" s="38">
        <v>26080851</v>
      </c>
      <c r="F9" s="38">
        <v>25090755</v>
      </c>
      <c r="G9" s="38">
        <v>25431740.670000002</v>
      </c>
      <c r="H9" s="38">
        <v>24016750</v>
      </c>
      <c r="I9" s="38">
        <v>26660541</v>
      </c>
      <c r="J9" s="38">
        <v>25678290.999999996</v>
      </c>
      <c r="K9" s="38">
        <v>26410818</v>
      </c>
      <c r="L9" s="38">
        <v>25907761</v>
      </c>
      <c r="M9" s="38">
        <v>25606500</v>
      </c>
      <c r="N9" s="38">
        <v>28323988</v>
      </c>
      <c r="O9" s="47"/>
      <c r="P9" s="38"/>
    </row>
    <row r="10" spans="1:39" x14ac:dyDescent="0.2">
      <c r="A10" s="28" t="s">
        <v>57</v>
      </c>
      <c r="B10" s="45">
        <f t="shared" si="1"/>
        <v>184239848.62</v>
      </c>
      <c r="C10" s="38">
        <v>11730273</v>
      </c>
      <c r="D10" s="38">
        <v>12103338</v>
      </c>
      <c r="E10" s="38">
        <v>15204430</v>
      </c>
      <c r="F10" s="38">
        <v>14593277</v>
      </c>
      <c r="G10" s="38">
        <v>15473131</v>
      </c>
      <c r="H10" s="38">
        <v>15021145</v>
      </c>
      <c r="I10" s="38">
        <v>16750383</v>
      </c>
      <c r="J10" s="38">
        <v>16780159.620000001</v>
      </c>
      <c r="K10" s="38">
        <v>16438846</v>
      </c>
      <c r="L10" s="38">
        <v>16199219</v>
      </c>
      <c r="M10" s="38">
        <v>16089829</v>
      </c>
      <c r="N10" s="38">
        <v>17855818</v>
      </c>
      <c r="O10" s="47"/>
      <c r="P10" s="38"/>
    </row>
    <row r="11" spans="1:39" x14ac:dyDescent="0.2">
      <c r="A11" s="28" t="s">
        <v>52</v>
      </c>
      <c r="B11" s="45">
        <f t="shared" si="1"/>
        <v>3730765.92</v>
      </c>
      <c r="C11" s="38">
        <v>347398</v>
      </c>
      <c r="D11" s="38">
        <v>440425</v>
      </c>
      <c r="E11" s="38">
        <v>487801</v>
      </c>
      <c r="F11" s="38">
        <v>484504</v>
      </c>
      <c r="G11" s="38">
        <v>453417</v>
      </c>
      <c r="H11" s="38">
        <v>427028</v>
      </c>
      <c r="I11" s="38">
        <v>243850</v>
      </c>
      <c r="J11" s="38">
        <v>156670.91999999998</v>
      </c>
      <c r="K11" s="38">
        <v>155809</v>
      </c>
      <c r="L11" s="38">
        <v>150112</v>
      </c>
      <c r="M11" s="38">
        <v>184810</v>
      </c>
      <c r="N11" s="38">
        <v>198941</v>
      </c>
      <c r="O11" s="47"/>
      <c r="P11" s="38"/>
    </row>
    <row r="12" spans="1:39" x14ac:dyDescent="0.2">
      <c r="A12" s="29" t="s">
        <v>59</v>
      </c>
      <c r="B12" s="45">
        <f t="shared" si="1"/>
        <v>125279607.3</v>
      </c>
      <c r="C12" s="38">
        <v>6768789</v>
      </c>
      <c r="D12" s="38">
        <v>5412663</v>
      </c>
      <c r="E12" s="38">
        <v>9003017</v>
      </c>
      <c r="F12" s="38">
        <v>7494480</v>
      </c>
      <c r="G12" s="38">
        <v>7837077.0099999998</v>
      </c>
      <c r="H12" s="38">
        <v>9522724</v>
      </c>
      <c r="I12" s="38">
        <v>12411304</v>
      </c>
      <c r="J12" s="38">
        <v>11564719.290000001</v>
      </c>
      <c r="K12" s="38">
        <v>9969704</v>
      </c>
      <c r="L12" s="38">
        <v>11722568</v>
      </c>
      <c r="M12" s="38">
        <v>14602469</v>
      </c>
      <c r="N12" s="38">
        <v>18970093</v>
      </c>
      <c r="O12" s="47"/>
      <c r="P12" s="38"/>
    </row>
    <row r="13" spans="1:39" x14ac:dyDescent="0.2">
      <c r="A13" s="29" t="s">
        <v>60</v>
      </c>
      <c r="B13" s="45">
        <f t="shared" si="1"/>
        <v>264441366.25</v>
      </c>
      <c r="C13" s="38">
        <v>17041727</v>
      </c>
      <c r="D13" s="38">
        <v>18948282</v>
      </c>
      <c r="E13" s="38">
        <v>22289795</v>
      </c>
      <c r="F13" s="38">
        <v>20571152</v>
      </c>
      <c r="G13" s="38">
        <v>21992668.850000001</v>
      </c>
      <c r="H13" s="38">
        <v>21251867</v>
      </c>
      <c r="I13" s="38">
        <v>22408355</v>
      </c>
      <c r="J13" s="38">
        <v>22200543.399999999</v>
      </c>
      <c r="K13" s="38">
        <v>25912452</v>
      </c>
      <c r="L13" s="38">
        <v>23366453</v>
      </c>
      <c r="M13" s="38">
        <v>24700746</v>
      </c>
      <c r="N13" s="38">
        <v>23757325</v>
      </c>
      <c r="O13" s="47"/>
      <c r="P13" s="38"/>
    </row>
    <row r="14" spans="1:39" x14ac:dyDescent="0.2">
      <c r="A14" s="50" t="s">
        <v>14</v>
      </c>
      <c r="B14" s="45">
        <f t="shared" si="1"/>
        <v>6976382.4000000004</v>
      </c>
      <c r="C14" s="38">
        <v>379186</v>
      </c>
      <c r="D14" s="38">
        <v>503398</v>
      </c>
      <c r="E14" s="38">
        <v>267603</v>
      </c>
      <c r="F14" s="38">
        <v>306164</v>
      </c>
      <c r="G14" s="38">
        <v>281434</v>
      </c>
      <c r="H14" s="38">
        <v>334263</v>
      </c>
      <c r="I14" s="38">
        <v>352047</v>
      </c>
      <c r="J14" s="38">
        <v>1169415.3999999999</v>
      </c>
      <c r="K14" s="38">
        <v>1387580</v>
      </c>
      <c r="L14" s="38">
        <v>1376371</v>
      </c>
      <c r="M14" s="38">
        <v>291463</v>
      </c>
      <c r="N14" s="38">
        <v>327458</v>
      </c>
      <c r="O14" s="47"/>
      <c r="P14" s="38"/>
    </row>
    <row r="15" spans="1:39" x14ac:dyDescent="0.2">
      <c r="A15" s="50" t="s">
        <v>62</v>
      </c>
      <c r="B15" s="45">
        <f t="shared" si="1"/>
        <v>48332</v>
      </c>
      <c r="C15" s="38">
        <v>0</v>
      </c>
      <c r="D15" s="38">
        <v>9873</v>
      </c>
      <c r="E15" s="38">
        <v>0</v>
      </c>
      <c r="F15" s="38">
        <v>0</v>
      </c>
      <c r="G15" s="38">
        <v>4929</v>
      </c>
      <c r="H15" s="38">
        <v>0</v>
      </c>
      <c r="I15" s="38">
        <v>0</v>
      </c>
      <c r="J15" s="38">
        <v>0</v>
      </c>
      <c r="K15" s="38">
        <v>21732</v>
      </c>
      <c r="L15" s="38">
        <v>9826</v>
      </c>
      <c r="M15" s="38">
        <v>0</v>
      </c>
      <c r="N15" s="38">
        <v>1972</v>
      </c>
      <c r="O15" s="47"/>
      <c r="P15" s="38"/>
    </row>
    <row r="16" spans="1:39" x14ac:dyDescent="0.2">
      <c r="A16" s="50" t="s">
        <v>82</v>
      </c>
      <c r="B16" s="45">
        <f t="shared" si="1"/>
        <v>136039562.93000001</v>
      </c>
      <c r="C16" s="38">
        <v>9868320.5099999998</v>
      </c>
      <c r="D16" s="38">
        <v>10121045.24</v>
      </c>
      <c r="E16" s="38">
        <v>11516712</v>
      </c>
      <c r="F16" s="38">
        <v>10600558</v>
      </c>
      <c r="G16" s="38">
        <v>11253661</v>
      </c>
      <c r="H16" s="38">
        <v>10744993</v>
      </c>
      <c r="I16" s="38">
        <v>11890522</v>
      </c>
      <c r="J16" s="38">
        <v>11907413.18</v>
      </c>
      <c r="K16" s="38">
        <v>12061627</v>
      </c>
      <c r="L16" s="38">
        <v>11896454</v>
      </c>
      <c r="M16" s="38">
        <v>12050439</v>
      </c>
      <c r="N16" s="38">
        <v>12127818</v>
      </c>
      <c r="O16" s="47"/>
      <c r="P16" s="38"/>
    </row>
    <row r="17" spans="1:39" x14ac:dyDescent="0.2">
      <c r="A17" s="51" t="s">
        <v>67</v>
      </c>
      <c r="B17" s="45">
        <f t="shared" si="1"/>
        <v>85941707.819999993</v>
      </c>
      <c r="C17" s="38">
        <v>4333386</v>
      </c>
      <c r="D17" s="38">
        <v>5546149</v>
      </c>
      <c r="E17" s="38">
        <v>4989248</v>
      </c>
      <c r="F17" s="38">
        <v>8219610</v>
      </c>
      <c r="G17" s="38">
        <v>9976789</v>
      </c>
      <c r="H17" s="38">
        <v>3747628</v>
      </c>
      <c r="I17" s="38">
        <v>8518530</v>
      </c>
      <c r="J17" s="38">
        <v>9695855.8200000022</v>
      </c>
      <c r="K17" s="38">
        <v>8791343</v>
      </c>
      <c r="L17" s="38">
        <v>7251228</v>
      </c>
      <c r="M17" s="38">
        <v>7099542</v>
      </c>
      <c r="N17" s="38">
        <v>7772399</v>
      </c>
      <c r="O17" s="47"/>
      <c r="P17" s="38"/>
    </row>
    <row r="18" spans="1:39" s="4" customFormat="1" x14ac:dyDescent="0.2">
      <c r="A18" s="49" t="s">
        <v>68</v>
      </c>
      <c r="B18" s="45">
        <f t="shared" si="1"/>
        <v>1863783.02</v>
      </c>
      <c r="C18" s="20">
        <v>187962</v>
      </c>
      <c r="D18" s="20">
        <v>102920</v>
      </c>
      <c r="E18" s="20">
        <v>155807</v>
      </c>
      <c r="F18" s="20">
        <v>131086</v>
      </c>
      <c r="G18" s="20">
        <v>83587</v>
      </c>
      <c r="H18" s="20">
        <v>201902</v>
      </c>
      <c r="I18" s="20">
        <v>368821</v>
      </c>
      <c r="J18" s="20">
        <v>169664.02</v>
      </c>
      <c r="K18" s="20">
        <v>146172</v>
      </c>
      <c r="L18" s="20">
        <v>119649</v>
      </c>
      <c r="M18" s="20">
        <v>128217</v>
      </c>
      <c r="N18" s="20">
        <v>67996</v>
      </c>
      <c r="O18" s="47"/>
      <c r="P18" s="20"/>
    </row>
    <row r="19" spans="1:39" x14ac:dyDescent="0.2">
      <c r="A19" s="52" t="s">
        <v>69</v>
      </c>
      <c r="B19" s="45">
        <f t="shared" si="1"/>
        <v>13849109.52</v>
      </c>
      <c r="C19" s="38">
        <v>773476</v>
      </c>
      <c r="D19" s="38">
        <v>1183434</v>
      </c>
      <c r="E19" s="38">
        <v>762084</v>
      </c>
      <c r="F19" s="38">
        <v>1089750</v>
      </c>
      <c r="G19" s="38">
        <v>794127</v>
      </c>
      <c r="H19" s="38">
        <v>1335609</v>
      </c>
      <c r="I19" s="38">
        <v>1339728</v>
      </c>
      <c r="J19" s="38">
        <v>1156829.52</v>
      </c>
      <c r="K19" s="38">
        <v>1215221</v>
      </c>
      <c r="L19" s="38">
        <v>1770651</v>
      </c>
      <c r="M19" s="38">
        <v>1337340</v>
      </c>
      <c r="N19" s="38">
        <v>1090860</v>
      </c>
      <c r="O19" s="47"/>
      <c r="P19" s="38"/>
    </row>
    <row r="20" spans="1:39" x14ac:dyDescent="0.2">
      <c r="A20" s="53" t="s">
        <v>70</v>
      </c>
      <c r="B20" s="45">
        <f t="shared" si="1"/>
        <v>189233</v>
      </c>
      <c r="C20" s="38">
        <v>0</v>
      </c>
      <c r="D20" s="38">
        <v>0</v>
      </c>
      <c r="E20" s="38">
        <v>0</v>
      </c>
      <c r="F20" s="38">
        <v>0</v>
      </c>
      <c r="G20" s="38">
        <v>189233</v>
      </c>
      <c r="H20" s="38">
        <v>0</v>
      </c>
      <c r="I20" s="38">
        <v>0</v>
      </c>
      <c r="J20" s="38">
        <v>0</v>
      </c>
      <c r="K20" s="38">
        <v>0</v>
      </c>
      <c r="L20" s="38">
        <v>0</v>
      </c>
      <c r="M20" s="38">
        <v>0</v>
      </c>
      <c r="N20" s="38">
        <v>0</v>
      </c>
      <c r="O20" s="47"/>
      <c r="P20" s="38"/>
    </row>
    <row r="21" spans="1:39" x14ac:dyDescent="0.2">
      <c r="A21" s="53" t="s">
        <v>76</v>
      </c>
      <c r="B21" s="45">
        <f t="shared" si="1"/>
        <v>0</v>
      </c>
      <c r="C21" s="38">
        <v>0</v>
      </c>
      <c r="D21" s="38">
        <v>0</v>
      </c>
      <c r="E21" s="38">
        <v>0</v>
      </c>
      <c r="F21" s="38">
        <v>0</v>
      </c>
      <c r="G21" s="38">
        <v>0</v>
      </c>
      <c r="H21" s="38">
        <v>0</v>
      </c>
      <c r="I21" s="38">
        <v>0</v>
      </c>
      <c r="J21" s="38">
        <v>0</v>
      </c>
      <c r="K21" s="38">
        <v>0</v>
      </c>
      <c r="L21" s="38">
        <v>0</v>
      </c>
      <c r="M21" s="38">
        <v>0</v>
      </c>
      <c r="N21" s="38">
        <v>0</v>
      </c>
      <c r="O21" s="47"/>
      <c r="P21" s="38"/>
    </row>
    <row r="22" spans="1:39" ht="14.25" x14ac:dyDescent="0.2">
      <c r="A22" s="39" t="s">
        <v>47</v>
      </c>
      <c r="B22" s="46">
        <f t="shared" si="1"/>
        <v>2133110079.1966166</v>
      </c>
      <c r="C22" s="40">
        <v>152860045.67642891</v>
      </c>
      <c r="D22" s="40">
        <v>171839722.57026687</v>
      </c>
      <c r="E22" s="40">
        <v>187337202.79093161</v>
      </c>
      <c r="F22" s="40">
        <v>176346917.23845631</v>
      </c>
      <c r="G22" s="40">
        <v>191538031.4784798</v>
      </c>
      <c r="H22" s="40">
        <v>168958629.07706207</v>
      </c>
      <c r="I22" s="40">
        <v>178266695.71919259</v>
      </c>
      <c r="J22" s="40">
        <v>158930004.96253467</v>
      </c>
      <c r="K22" s="40">
        <v>174194002.84763244</v>
      </c>
      <c r="L22" s="40">
        <v>169810460.17617452</v>
      </c>
      <c r="M22" s="40">
        <v>234518824.96723393</v>
      </c>
      <c r="N22" s="40">
        <v>168509541.69222274</v>
      </c>
      <c r="O22" s="47"/>
      <c r="P22" s="38"/>
    </row>
    <row r="23" spans="1:39" s="4" customFormat="1" x14ac:dyDescent="0.2">
      <c r="A23" s="1" t="s">
        <v>87</v>
      </c>
      <c r="B23" s="48"/>
      <c r="C23" s="48"/>
      <c r="D23" s="48"/>
      <c r="E23" s="48"/>
      <c r="F23" s="48"/>
      <c r="G23" s="48"/>
      <c r="H23" s="48"/>
      <c r="I23" s="48"/>
      <c r="J23" s="48"/>
      <c r="K23" s="48"/>
      <c r="L23" s="48"/>
      <c r="M23" s="48"/>
      <c r="N23" s="48"/>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18"/>
    </row>
    <row r="24" spans="1:39" s="4" customFormat="1" ht="11.25" customHeight="1" x14ac:dyDescent="0.2">
      <c r="A24" s="2" t="s">
        <v>42</v>
      </c>
      <c r="C24" s="6"/>
      <c r="AL24" s="3"/>
    </row>
    <row r="25" spans="1:39" s="4" customFormat="1" ht="11.25" customHeight="1" x14ac:dyDescent="0.2">
      <c r="A25" s="2" t="s">
        <v>86</v>
      </c>
      <c r="C25" s="6"/>
      <c r="AL25" s="3"/>
    </row>
    <row r="26" spans="1:39" s="4" customFormat="1" ht="11.25" customHeight="1" x14ac:dyDescent="0.2">
      <c r="A26" s="1" t="s">
        <v>53</v>
      </c>
      <c r="C26" s="6"/>
      <c r="AL26" s="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combustibles mensual</vt:lpstr>
      <vt:lpstr>2014</vt:lpstr>
      <vt:lpstr>2015</vt:lpstr>
      <vt:lpstr>2016</vt:lpstr>
      <vt:lpstr>2017</vt:lpstr>
      <vt:lpstr>2018</vt:lpstr>
      <vt:lpstr>2019</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theodore.quant</dc:creator>
  <cp:lastModifiedBy>Naurelsys Hernández Durán</cp:lastModifiedBy>
  <dcterms:created xsi:type="dcterms:W3CDTF">2020-07-31T00:12:34Z</dcterms:created>
  <dcterms:modified xsi:type="dcterms:W3CDTF">2025-11-03T13:12:24Z</dcterms:modified>
</cp:coreProperties>
</file>