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NOVIEMBRE 2022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Print_Area" localSheetId="0">'New Text Document'!$A$1:$K$495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2" i="1" l="1"/>
  <c r="K95" i="1"/>
  <c r="F32" i="1"/>
  <c r="G90" i="1"/>
  <c r="G32" i="1"/>
  <c r="H232" i="1"/>
  <c r="H95" i="1"/>
  <c r="H94" i="1"/>
  <c r="H93" i="1"/>
  <c r="H97" i="1" s="1"/>
  <c r="G461" i="1" l="1"/>
  <c r="G453" i="1"/>
  <c r="G448" i="1"/>
  <c r="G437" i="1"/>
  <c r="G432" i="1"/>
  <c r="G425" i="1"/>
  <c r="G417" i="1"/>
  <c r="G412" i="1"/>
  <c r="G395" i="1"/>
  <c r="G384" i="1"/>
  <c r="G375" i="1"/>
  <c r="G360" i="1"/>
  <c r="G354" i="1"/>
  <c r="G347" i="1"/>
  <c r="G339" i="1"/>
  <c r="G325" i="1"/>
  <c r="G321" i="1"/>
  <c r="G309" i="1"/>
  <c r="G305" i="1"/>
  <c r="G299" i="1"/>
  <c r="G290" i="1"/>
  <c r="G283" i="1"/>
  <c r="G273" i="1"/>
  <c r="G268" i="1"/>
  <c r="G260" i="1"/>
  <c r="G253" i="1"/>
  <c r="G249" i="1"/>
  <c r="G246" i="1"/>
  <c r="G240" i="1"/>
  <c r="G232" i="1"/>
  <c r="G171" i="1"/>
  <c r="G162" i="1"/>
  <c r="G153" i="1"/>
  <c r="G138" i="1"/>
  <c r="G125" i="1"/>
  <c r="G107" i="1"/>
  <c r="G101" i="1"/>
  <c r="G97" i="1"/>
  <c r="G85" i="1"/>
  <c r="G80" i="1"/>
  <c r="G76" i="1"/>
  <c r="G68" i="1"/>
  <c r="G56" i="1"/>
  <c r="G51" i="1"/>
  <c r="G46" i="1"/>
  <c r="G42" i="1"/>
  <c r="G37" i="1"/>
  <c r="G26" i="1"/>
  <c r="F46" i="1"/>
  <c r="E232" i="1"/>
  <c r="E187" i="1"/>
  <c r="E177" i="1"/>
  <c r="E171" i="1"/>
  <c r="E167" i="1"/>
  <c r="E162" i="1"/>
  <c r="E153" i="1"/>
  <c r="E138" i="1"/>
  <c r="E125" i="1"/>
  <c r="E107" i="1"/>
  <c r="E101" i="1"/>
  <c r="E97" i="1"/>
  <c r="E90" i="1"/>
  <c r="E80" i="1"/>
  <c r="E68" i="1"/>
  <c r="E56" i="1"/>
  <c r="E51" i="1"/>
  <c r="E46" i="1"/>
  <c r="E42" i="1"/>
  <c r="E37" i="1"/>
  <c r="E32" i="1"/>
  <c r="E26" i="1"/>
  <c r="E22" i="1"/>
  <c r="F461" i="1" l="1"/>
  <c r="E76" i="1"/>
  <c r="E85" i="1"/>
  <c r="E194" i="1"/>
  <c r="E240" i="1"/>
  <c r="E246" i="1"/>
  <c r="E249" i="1"/>
  <c r="E260" i="1"/>
  <c r="E264" i="1"/>
  <c r="E268" i="1"/>
  <c r="E273" i="1"/>
  <c r="E278" i="1"/>
  <c r="E283" i="1"/>
  <c r="E290" i="1"/>
  <c r="E299" i="1"/>
  <c r="E305" i="1"/>
  <c r="E309" i="1"/>
  <c r="E321" i="1"/>
  <c r="E325" i="1"/>
  <c r="E339" i="1"/>
  <c r="E347" i="1"/>
  <c r="E354" i="1"/>
  <c r="E360" i="1"/>
  <c r="E364" i="1"/>
  <c r="E375" i="1"/>
  <c r="E379" i="1"/>
  <c r="E384" i="1"/>
  <c r="E395" i="1"/>
  <c r="E408" i="1"/>
  <c r="E412" i="1"/>
  <c r="E417" i="1"/>
  <c r="E425" i="1"/>
  <c r="E432" i="1"/>
  <c r="E437" i="1"/>
  <c r="E448" i="1"/>
  <c r="E453" i="1"/>
  <c r="E456" i="1"/>
  <c r="E461" i="1"/>
  <c r="E469" i="1"/>
  <c r="F305" i="1"/>
  <c r="F309" i="1"/>
  <c r="F360" i="1"/>
  <c r="F364" i="1"/>
  <c r="F379" i="1"/>
  <c r="F412" i="1"/>
  <c r="F432" i="1"/>
  <c r="I364" i="1"/>
  <c r="H298" i="1"/>
  <c r="F298" i="1"/>
  <c r="J298" i="1" s="1"/>
  <c r="K298" i="1" s="1"/>
  <c r="J294" i="1"/>
  <c r="K294" i="1" s="1"/>
  <c r="I249" i="1"/>
  <c r="H249" i="1"/>
  <c r="F205" i="1"/>
  <c r="F206" i="1"/>
  <c r="I194" i="1"/>
  <c r="G194" i="1"/>
  <c r="H192" i="1"/>
  <c r="F192" i="1"/>
  <c r="J192" i="1" s="1"/>
  <c r="K192" i="1" s="1"/>
  <c r="K194" i="1" s="1"/>
  <c r="E472" i="1" l="1"/>
  <c r="J194" i="1"/>
  <c r="I85" i="1"/>
  <c r="J85" i="1"/>
  <c r="K85" i="1"/>
  <c r="H84" i="1"/>
  <c r="F84" i="1"/>
  <c r="H83" i="1"/>
  <c r="F83" i="1"/>
  <c r="F85" i="1" s="1"/>
  <c r="H85" i="1" l="1"/>
  <c r="K11" i="1"/>
  <c r="I22" i="1"/>
  <c r="F231" i="1"/>
  <c r="K253" i="1" l="1"/>
  <c r="J363" i="1" l="1"/>
  <c r="K363" i="1" s="1"/>
  <c r="J408" i="1"/>
  <c r="J253" i="1"/>
  <c r="I97" i="1" l="1"/>
  <c r="J97" i="1"/>
  <c r="I240" i="1"/>
  <c r="F248" i="1" l="1"/>
  <c r="F249" i="1" s="1"/>
  <c r="I138" i="1" l="1"/>
  <c r="I32" i="1"/>
  <c r="G22" i="1"/>
  <c r="I232" i="1" l="1"/>
  <c r="J260" i="1" l="1"/>
  <c r="B472" i="1" l="1"/>
  <c r="H412" i="1"/>
  <c r="I412" i="1"/>
  <c r="J412" i="1"/>
  <c r="K412" i="1"/>
  <c r="J375" i="1"/>
  <c r="I375" i="1"/>
  <c r="F374" i="1"/>
  <c r="F455" i="1" l="1"/>
  <c r="F456" i="1" s="1"/>
  <c r="H455" i="1"/>
  <c r="J238" i="1"/>
  <c r="J455" i="1" l="1"/>
  <c r="K455" i="1" s="1"/>
  <c r="J395" i="1" l="1"/>
  <c r="I246" i="1"/>
  <c r="K21" i="1"/>
  <c r="K461" i="1" l="1"/>
  <c r="J461" i="1"/>
  <c r="I461" i="1"/>
  <c r="H461" i="1"/>
  <c r="K425" i="1"/>
  <c r="F398" i="1" l="1"/>
  <c r="K42" i="1" l="1"/>
  <c r="J42" i="1"/>
  <c r="I42" i="1"/>
  <c r="K162" i="1" l="1"/>
  <c r="J263" i="1"/>
  <c r="I456" i="1"/>
  <c r="G456" i="1"/>
  <c r="H456" i="1"/>
  <c r="K360" i="1"/>
  <c r="J360" i="1"/>
  <c r="I360" i="1"/>
  <c r="J162" i="1"/>
  <c r="I162" i="1"/>
  <c r="K456" i="1" l="1"/>
  <c r="J456" i="1"/>
  <c r="J436" i="1"/>
  <c r="J431" i="1"/>
  <c r="K431" i="1" s="1"/>
  <c r="J428" i="1"/>
  <c r="K428" i="1" s="1"/>
  <c r="J331" i="1"/>
  <c r="K331" i="1" s="1"/>
  <c r="J303" i="1"/>
  <c r="J304" i="1"/>
  <c r="J302" i="1"/>
  <c r="K302" i="1" s="1"/>
  <c r="J295" i="1"/>
  <c r="K295" i="1" s="1"/>
  <c r="J297" i="1"/>
  <c r="K297" i="1" s="1"/>
  <c r="J239" i="1"/>
  <c r="J166" i="1"/>
  <c r="K130" i="1"/>
  <c r="K107" i="1"/>
  <c r="K94" i="1"/>
  <c r="K96" i="1"/>
  <c r="K93" i="1"/>
  <c r="K50" i="1"/>
  <c r="K49" i="1"/>
  <c r="K14" i="1"/>
  <c r="K15" i="1"/>
  <c r="K17" i="1"/>
  <c r="K18" i="1"/>
  <c r="K19" i="1"/>
  <c r="K20" i="1"/>
  <c r="K97" i="1" l="1"/>
  <c r="I101" i="1"/>
  <c r="I425" i="1" l="1"/>
  <c r="F424" i="1"/>
  <c r="H424" i="1"/>
  <c r="J290" i="1"/>
  <c r="I290" i="1"/>
  <c r="H290" i="1"/>
  <c r="I167" i="1"/>
  <c r="G167" i="1"/>
  <c r="I37" i="1" l="1"/>
  <c r="F171" i="1" l="1"/>
  <c r="F278" i="1"/>
  <c r="F26" i="1"/>
  <c r="G469" i="1"/>
  <c r="I469" i="1"/>
  <c r="I448" i="1"/>
  <c r="I437" i="1"/>
  <c r="I432" i="1"/>
  <c r="H305" i="1"/>
  <c r="I305" i="1"/>
  <c r="J305" i="1"/>
  <c r="K305" i="1"/>
  <c r="I264" i="1"/>
  <c r="F80" i="1" l="1"/>
  <c r="H149" i="1" l="1"/>
  <c r="H54" i="1"/>
  <c r="K46" i="1"/>
  <c r="K35" i="1" l="1"/>
  <c r="I273" i="1" l="1"/>
  <c r="J273" i="1"/>
  <c r="H260" i="1"/>
  <c r="I260" i="1"/>
  <c r="F259" i="1"/>
  <c r="J46" i="1"/>
  <c r="I46" i="1"/>
  <c r="H46" i="1"/>
  <c r="F446" i="1"/>
  <c r="F423" i="1"/>
  <c r="H423" i="1"/>
  <c r="I408" i="1"/>
  <c r="G408" i="1"/>
  <c r="K395" i="1"/>
  <c r="K379" i="1"/>
  <c r="J379" i="1"/>
  <c r="I379" i="1"/>
  <c r="H379" i="1"/>
  <c r="G379" i="1"/>
  <c r="I354" i="1"/>
  <c r="H353" i="1"/>
  <c r="F316" i="1"/>
  <c r="H316" i="1"/>
  <c r="I283" i="1"/>
  <c r="K278" i="1"/>
  <c r="J278" i="1"/>
  <c r="I278" i="1"/>
  <c r="H278" i="1"/>
  <c r="G278" i="1"/>
  <c r="F224" i="1"/>
  <c r="F223" i="1"/>
  <c r="K171" i="1"/>
  <c r="J171" i="1"/>
  <c r="I171" i="1"/>
  <c r="H171" i="1"/>
  <c r="I153" i="1" l="1"/>
  <c r="F152" i="1"/>
  <c r="H152" i="1"/>
  <c r="F151" i="1"/>
  <c r="H151" i="1"/>
  <c r="F150" i="1"/>
  <c r="J150" i="1" s="1"/>
  <c r="K150" i="1" s="1"/>
  <c r="F149" i="1"/>
  <c r="J149" i="1" s="1"/>
  <c r="K149" i="1" s="1"/>
  <c r="F148" i="1"/>
  <c r="H148" i="1"/>
  <c r="F147" i="1"/>
  <c r="H147" i="1"/>
  <c r="J147" i="1" l="1"/>
  <c r="K147" i="1" s="1"/>
  <c r="J148" i="1"/>
  <c r="K148" i="1" s="1"/>
  <c r="J151" i="1"/>
  <c r="K151" i="1" s="1"/>
  <c r="J152" i="1"/>
  <c r="K152" i="1" s="1"/>
  <c r="F137" i="1"/>
  <c r="H137" i="1"/>
  <c r="F136" i="1"/>
  <c r="H136" i="1"/>
  <c r="F134" i="1"/>
  <c r="K134" i="1" s="1"/>
  <c r="I125" i="1"/>
  <c r="F117" i="1"/>
  <c r="H117" i="1"/>
  <c r="F116" i="1"/>
  <c r="H116" i="1"/>
  <c r="F115" i="1"/>
  <c r="H115" i="1"/>
  <c r="F113" i="1"/>
  <c r="F124" i="1"/>
  <c r="H124" i="1"/>
  <c r="K136" i="1" l="1"/>
  <c r="K137" i="1"/>
  <c r="K80" i="1" l="1"/>
  <c r="J80" i="1"/>
  <c r="I80" i="1"/>
  <c r="H80" i="1"/>
  <c r="I76" i="1"/>
  <c r="H75" i="1"/>
  <c r="F74" i="1"/>
  <c r="H74" i="1"/>
  <c r="I68" i="1"/>
  <c r="K26" i="1"/>
  <c r="J26" i="1"/>
  <c r="I26" i="1"/>
  <c r="H26" i="1"/>
  <c r="I299" i="1" l="1"/>
  <c r="J107" i="1"/>
  <c r="I107" i="1"/>
  <c r="I339" i="1" l="1"/>
  <c r="F338" i="1"/>
  <c r="J338" i="1" s="1"/>
  <c r="K338" i="1" s="1"/>
  <c r="F288" i="1"/>
  <c r="K288" i="1"/>
  <c r="K364" i="1" l="1"/>
  <c r="J364" i="1"/>
  <c r="H364" i="1"/>
  <c r="G364" i="1"/>
  <c r="I417" i="1" l="1"/>
  <c r="F216" i="1" l="1"/>
  <c r="F222" i="1"/>
  <c r="J51" i="1"/>
  <c r="I51" i="1"/>
  <c r="F51" i="1"/>
  <c r="F40" i="1" l="1"/>
  <c r="F42" i="1" s="1"/>
  <c r="F202" i="1" l="1"/>
  <c r="K67" i="1"/>
  <c r="H67" i="1"/>
  <c r="F67" i="1"/>
  <c r="K51" i="1"/>
  <c r="F422" i="1" l="1"/>
  <c r="H422" i="1"/>
  <c r="I187" i="1" l="1"/>
  <c r="G187" i="1"/>
  <c r="F186" i="1"/>
  <c r="J186" i="1" s="1"/>
  <c r="K186" i="1" s="1"/>
  <c r="F394" i="1" l="1"/>
  <c r="H405" i="1"/>
  <c r="F405" i="1"/>
  <c r="H407" i="1"/>
  <c r="F407" i="1"/>
  <c r="H406" i="1"/>
  <c r="F406" i="1"/>
  <c r="H402" i="1"/>
  <c r="F402" i="1"/>
  <c r="H401" i="1"/>
  <c r="F401" i="1"/>
  <c r="H399" i="1"/>
  <c r="F399" i="1"/>
  <c r="H400" i="1"/>
  <c r="F400" i="1"/>
  <c r="H403" i="1"/>
  <c r="F403" i="1"/>
  <c r="H404" i="1"/>
  <c r="F404" i="1"/>
  <c r="H388" i="1"/>
  <c r="F388" i="1"/>
  <c r="H389" i="1"/>
  <c r="F389" i="1"/>
  <c r="H391" i="1"/>
  <c r="F391" i="1"/>
  <c r="H393" i="1"/>
  <c r="F393" i="1"/>
  <c r="F408" i="1" l="1"/>
  <c r="H408" i="1"/>
  <c r="K406" i="1"/>
  <c r="I395" i="1" l="1"/>
  <c r="F387" i="1"/>
  <c r="H390" i="1"/>
  <c r="F390" i="1"/>
  <c r="H392" i="1"/>
  <c r="F392" i="1"/>
  <c r="I384" i="1"/>
  <c r="I453" i="1"/>
  <c r="H445" i="1"/>
  <c r="F445" i="1"/>
  <c r="F442" i="1"/>
  <c r="H443" i="1"/>
  <c r="F443" i="1"/>
  <c r="H440" i="1"/>
  <c r="F440" i="1"/>
  <c r="H441" i="1"/>
  <c r="F441" i="1"/>
  <c r="F444" i="1"/>
  <c r="H281" i="1"/>
  <c r="H283" i="1" s="1"/>
  <c r="F281" i="1"/>
  <c r="F283" i="1" s="1"/>
  <c r="H184" i="1"/>
  <c r="F184" i="1"/>
  <c r="H104" i="1"/>
  <c r="F104" i="1"/>
  <c r="I56" i="1"/>
  <c r="H49" i="1"/>
  <c r="H51" i="1" s="1"/>
  <c r="K16" i="1"/>
  <c r="F395" i="1" l="1"/>
  <c r="J184" i="1"/>
  <c r="K184" i="1" s="1"/>
  <c r="K408" i="1"/>
  <c r="H395" i="1"/>
  <c r="J441" i="1"/>
  <c r="J443" i="1"/>
  <c r="J445" i="1"/>
  <c r="K445" i="1" s="1"/>
  <c r="J283" i="1"/>
  <c r="H430" i="1"/>
  <c r="J430" i="1" s="1"/>
  <c r="K430" i="1" s="1"/>
  <c r="K441" i="1" l="1"/>
  <c r="K281" i="1"/>
  <c r="K283" i="1" s="1"/>
  <c r="H336" i="1" l="1"/>
  <c r="F336" i="1"/>
  <c r="I309" i="1"/>
  <c r="F207" i="1"/>
  <c r="G264" i="1"/>
  <c r="H181" i="1"/>
  <c r="F181" i="1"/>
  <c r="J181" i="1" l="1"/>
  <c r="K181" i="1" s="1"/>
  <c r="J336" i="1"/>
  <c r="K336" i="1" s="1"/>
  <c r="F468" i="1"/>
  <c r="H468" i="1"/>
  <c r="J468" i="1" l="1"/>
  <c r="K468" i="1" s="1"/>
  <c r="F30" i="1" l="1"/>
  <c r="H30" i="1"/>
  <c r="H358" i="1"/>
  <c r="H360" i="1" s="1"/>
  <c r="J30" i="1" l="1"/>
  <c r="H346" i="1"/>
  <c r="F346" i="1"/>
  <c r="K30" i="1" l="1"/>
  <c r="J32" i="1"/>
  <c r="J346" i="1"/>
  <c r="F110" i="1" l="1"/>
  <c r="F111" i="1"/>
  <c r="F112" i="1"/>
  <c r="F114" i="1"/>
  <c r="F197" i="1"/>
  <c r="F198" i="1"/>
  <c r="F199" i="1"/>
  <c r="F200" i="1"/>
  <c r="F201" i="1"/>
  <c r="F203" i="1"/>
  <c r="F204" i="1"/>
  <c r="F208" i="1"/>
  <c r="F209" i="1"/>
  <c r="F213" i="1"/>
  <c r="F214" i="1"/>
  <c r="F215" i="1"/>
  <c r="F217" i="1"/>
  <c r="F218" i="1"/>
  <c r="F219" i="1"/>
  <c r="I268" i="1"/>
  <c r="H100" i="1"/>
  <c r="F100" i="1"/>
  <c r="H62" i="1"/>
  <c r="H63" i="1"/>
  <c r="H64" i="1"/>
  <c r="H66" i="1"/>
  <c r="F62" i="1"/>
  <c r="F63" i="1"/>
  <c r="F64" i="1"/>
  <c r="F65" i="1"/>
  <c r="F66" i="1"/>
  <c r="H55" i="1"/>
  <c r="I347" i="1" l="1"/>
  <c r="H312" i="1"/>
  <c r="H313" i="1"/>
  <c r="H314" i="1"/>
  <c r="H315" i="1"/>
  <c r="H317" i="1"/>
  <c r="H318" i="1"/>
  <c r="H319" i="1"/>
  <c r="H320" i="1"/>
  <c r="H165" i="1"/>
  <c r="H167" i="1" s="1"/>
  <c r="F165" i="1"/>
  <c r="G177" i="1"/>
  <c r="G472" i="1" s="1"/>
  <c r="I177" i="1"/>
  <c r="F167" i="1" l="1"/>
  <c r="J165" i="1"/>
  <c r="K165" i="1" l="1"/>
  <c r="K167" i="1" s="1"/>
  <c r="J167" i="1"/>
  <c r="H244" i="1"/>
  <c r="F244" i="1"/>
  <c r="H271" i="1"/>
  <c r="H273" i="1" s="1"/>
  <c r="F271" i="1"/>
  <c r="F273" i="1" s="1"/>
  <c r="F55" i="1"/>
  <c r="K55" i="1" s="1"/>
  <c r="K271" i="1" l="1"/>
  <c r="K273" i="1" s="1"/>
  <c r="J244" i="1"/>
  <c r="H40" i="1"/>
  <c r="H42" i="1" s="1"/>
  <c r="H56" i="1"/>
  <c r="F54" i="1"/>
  <c r="F36" i="1"/>
  <c r="H36" i="1"/>
  <c r="H35" i="1"/>
  <c r="F35" i="1"/>
  <c r="F37" i="1" s="1"/>
  <c r="J56" i="1" l="1"/>
  <c r="F56" i="1"/>
  <c r="K244" i="1"/>
  <c r="H37" i="1"/>
  <c r="H29" i="1"/>
  <c r="H32" i="1" s="1"/>
  <c r="F29" i="1"/>
  <c r="K29" i="1" l="1"/>
  <c r="K32" i="1" s="1"/>
  <c r="H309" i="1" l="1"/>
  <c r="H161" i="1"/>
  <c r="H162" i="1" s="1"/>
  <c r="H11" i="1"/>
  <c r="H145" i="1"/>
  <c r="F161" i="1"/>
  <c r="F145" i="1"/>
  <c r="J145" i="1" l="1"/>
  <c r="F97" i="1"/>
  <c r="H351" i="1" l="1"/>
  <c r="H352" i="1"/>
  <c r="H350" i="1"/>
  <c r="F351" i="1"/>
  <c r="F352" i="1"/>
  <c r="F350" i="1"/>
  <c r="H324" i="1"/>
  <c r="F324" i="1"/>
  <c r="F325" i="1" s="1"/>
  <c r="H343" i="1"/>
  <c r="H344" i="1"/>
  <c r="H342" i="1"/>
  <c r="F343" i="1"/>
  <c r="F342" i="1"/>
  <c r="F354" i="1" l="1"/>
  <c r="F347" i="1"/>
  <c r="J324" i="1"/>
  <c r="H354" i="1"/>
  <c r="H347" i="1"/>
  <c r="H466" i="1"/>
  <c r="H467" i="1"/>
  <c r="H465" i="1"/>
  <c r="H469" i="1" s="1"/>
  <c r="F466" i="1"/>
  <c r="F467" i="1"/>
  <c r="F465" i="1"/>
  <c r="H451" i="1"/>
  <c r="H452" i="1"/>
  <c r="F451" i="1"/>
  <c r="F452" i="1"/>
  <c r="H435" i="1"/>
  <c r="H437" i="1" s="1"/>
  <c r="H447" i="1"/>
  <c r="H448" i="1" s="1"/>
  <c r="H369" i="1"/>
  <c r="F435" i="1"/>
  <c r="F437" i="1" s="1"/>
  <c r="F447" i="1"/>
  <c r="F448" i="1" s="1"/>
  <c r="F369" i="1"/>
  <c r="H429" i="1"/>
  <c r="F382" i="1"/>
  <c r="F384" i="1" s="1"/>
  <c r="H372" i="1"/>
  <c r="H373" i="1"/>
  <c r="H370" i="1"/>
  <c r="H371" i="1"/>
  <c r="F372" i="1"/>
  <c r="F373" i="1"/>
  <c r="F370" i="1"/>
  <c r="F371" i="1"/>
  <c r="H420" i="1"/>
  <c r="H421" i="1"/>
  <c r="H415" i="1"/>
  <c r="H105" i="1"/>
  <c r="H107" i="1" s="1"/>
  <c r="F420" i="1"/>
  <c r="F425" i="1" s="1"/>
  <c r="F421" i="1"/>
  <c r="F415" i="1"/>
  <c r="F417" i="1" s="1"/>
  <c r="F105" i="1"/>
  <c r="F107" i="1" s="1"/>
  <c r="H368" i="1"/>
  <c r="F383" i="1"/>
  <c r="F368" i="1"/>
  <c r="H243" i="1"/>
  <c r="H246" i="1" s="1"/>
  <c r="H367" i="1"/>
  <c r="F243" i="1"/>
  <c r="F246" i="1" s="1"/>
  <c r="F367" i="1"/>
  <c r="F375" i="1" s="1"/>
  <c r="H329" i="1"/>
  <c r="H330" i="1"/>
  <c r="H332" i="1"/>
  <c r="H333" i="1"/>
  <c r="H334" i="1"/>
  <c r="H335" i="1"/>
  <c r="H328" i="1"/>
  <c r="F329" i="1"/>
  <c r="F330" i="1"/>
  <c r="F332" i="1"/>
  <c r="F333" i="1"/>
  <c r="F334" i="1"/>
  <c r="F335" i="1"/>
  <c r="F337" i="1"/>
  <c r="J337" i="1" s="1"/>
  <c r="K337" i="1" s="1"/>
  <c r="F328" i="1"/>
  <c r="F312" i="1"/>
  <c r="F313" i="1"/>
  <c r="F314" i="1"/>
  <c r="F315" i="1"/>
  <c r="F317" i="1"/>
  <c r="F318" i="1"/>
  <c r="F319" i="1"/>
  <c r="F320" i="1"/>
  <c r="H143" i="1"/>
  <c r="H146" i="1"/>
  <c r="H141" i="1"/>
  <c r="F142" i="1"/>
  <c r="J142" i="1" s="1"/>
  <c r="K142" i="1" s="1"/>
  <c r="F143" i="1"/>
  <c r="F144" i="1"/>
  <c r="J144" i="1" s="1"/>
  <c r="K144" i="1" s="1"/>
  <c r="F146" i="1"/>
  <c r="F141" i="1"/>
  <c r="H128" i="1"/>
  <c r="H129" i="1"/>
  <c r="H131" i="1"/>
  <c r="H132" i="1"/>
  <c r="H133" i="1"/>
  <c r="H118" i="1"/>
  <c r="H120" i="1"/>
  <c r="H123" i="1"/>
  <c r="F128" i="1"/>
  <c r="F129" i="1"/>
  <c r="F131" i="1"/>
  <c r="F132" i="1"/>
  <c r="F133" i="1"/>
  <c r="F135" i="1"/>
  <c r="F118" i="1"/>
  <c r="F120" i="1"/>
  <c r="F121" i="1"/>
  <c r="F122" i="1"/>
  <c r="F123" i="1"/>
  <c r="H112" i="1"/>
  <c r="H114" i="1"/>
  <c r="H13" i="1"/>
  <c r="K13" i="1" s="1"/>
  <c r="H12" i="1"/>
  <c r="F22" i="1"/>
  <c r="H72" i="1"/>
  <c r="H73" i="1"/>
  <c r="H71" i="1"/>
  <c r="F72" i="1"/>
  <c r="F73" i="1"/>
  <c r="F71" i="1"/>
  <c r="H59" i="1"/>
  <c r="H68" i="1" s="1"/>
  <c r="H293" i="1"/>
  <c r="F59" i="1"/>
  <c r="F68" i="1" s="1"/>
  <c r="F286" i="1"/>
  <c r="F290" i="1" s="1"/>
  <c r="F293" i="1"/>
  <c r="F299" i="1" s="1"/>
  <c r="H267" i="1"/>
  <c r="F267" i="1"/>
  <c r="H296" i="1"/>
  <c r="J296" i="1" s="1"/>
  <c r="K296" i="1" s="1"/>
  <c r="F232" i="1"/>
  <c r="H235" i="1"/>
  <c r="H236" i="1"/>
  <c r="J236" i="1" s="1"/>
  <c r="H237" i="1"/>
  <c r="J237" i="1" s="1"/>
  <c r="F235" i="1"/>
  <c r="F257" i="1"/>
  <c r="F258" i="1"/>
  <c r="F256" i="1"/>
  <c r="F88" i="1"/>
  <c r="F89" i="1"/>
  <c r="H176" i="1"/>
  <c r="H174" i="1"/>
  <c r="F176" i="1"/>
  <c r="F174" i="1"/>
  <c r="H191" i="1"/>
  <c r="H194" i="1" s="1"/>
  <c r="H182" i="1"/>
  <c r="H183" i="1"/>
  <c r="H185" i="1"/>
  <c r="F182" i="1"/>
  <c r="F183" i="1"/>
  <c r="F185" i="1"/>
  <c r="F180" i="1"/>
  <c r="J180" i="1" s="1"/>
  <c r="K180" i="1" s="1"/>
  <c r="F191" i="1"/>
  <c r="F194" i="1" s="1"/>
  <c r="F469" i="1" l="1"/>
  <c r="F453" i="1"/>
  <c r="F321" i="1"/>
  <c r="F339" i="1"/>
  <c r="H22" i="1"/>
  <c r="J143" i="1"/>
  <c r="J183" i="1"/>
  <c r="K183" i="1" s="1"/>
  <c r="H375" i="1"/>
  <c r="J328" i="1"/>
  <c r="K328" i="1" s="1"/>
  <c r="J185" i="1"/>
  <c r="K185" i="1" s="1"/>
  <c r="J182" i="1"/>
  <c r="K182" i="1" s="1"/>
  <c r="H425" i="1"/>
  <c r="K264" i="1"/>
  <c r="K12" i="1"/>
  <c r="K133" i="1"/>
  <c r="K131" i="1"/>
  <c r="K128" i="1"/>
  <c r="J141" i="1"/>
  <c r="K141" i="1" s="1"/>
  <c r="J335" i="1"/>
  <c r="K335" i="1" s="1"/>
  <c r="J333" i="1"/>
  <c r="K333" i="1" s="1"/>
  <c r="J330" i="1"/>
  <c r="K330" i="1" s="1"/>
  <c r="J293" i="1"/>
  <c r="K135" i="1"/>
  <c r="K132" i="1"/>
  <c r="K129" i="1"/>
  <c r="J146" i="1"/>
  <c r="K146" i="1" s="1"/>
  <c r="J334" i="1"/>
  <c r="K334" i="1" s="1"/>
  <c r="J332" i="1"/>
  <c r="K332" i="1" s="1"/>
  <c r="J329" i="1"/>
  <c r="K329" i="1" s="1"/>
  <c r="H432" i="1"/>
  <c r="J429" i="1"/>
  <c r="K429" i="1" s="1"/>
  <c r="F240" i="1"/>
  <c r="J235" i="1"/>
  <c r="K240" i="1" s="1"/>
  <c r="J435" i="1"/>
  <c r="J437" i="1" s="1"/>
  <c r="H339" i="1"/>
  <c r="H240" i="1"/>
  <c r="H264" i="1"/>
  <c r="F76" i="1"/>
  <c r="F260" i="1"/>
  <c r="F153" i="1"/>
  <c r="H153" i="1"/>
  <c r="H138" i="1"/>
  <c r="F125" i="1"/>
  <c r="H125" i="1"/>
  <c r="H76" i="1"/>
  <c r="H299" i="1"/>
  <c r="H417" i="1"/>
  <c r="F187" i="1"/>
  <c r="H187" i="1"/>
  <c r="H384" i="1"/>
  <c r="H453" i="1"/>
  <c r="F264" i="1"/>
  <c r="K59" i="1"/>
  <c r="F268" i="1"/>
  <c r="H268" i="1"/>
  <c r="H177" i="1"/>
  <c r="F177" i="1"/>
  <c r="K293" i="1" l="1"/>
  <c r="J299" i="1"/>
  <c r="J232" i="1"/>
  <c r="J264" i="1"/>
  <c r="K22" i="1"/>
  <c r="J22" i="1"/>
  <c r="K232" i="1"/>
  <c r="K290" i="1"/>
  <c r="K187" i="1"/>
  <c r="J187" i="1"/>
  <c r="J68" i="1"/>
  <c r="K299" i="1" l="1"/>
  <c r="K176" i="1"/>
  <c r="K64" i="1"/>
  <c r="J240" i="1" l="1"/>
  <c r="J466" i="1" l="1"/>
  <c r="K466" i="1" s="1"/>
  <c r="J465" i="1"/>
  <c r="K258" i="1"/>
  <c r="K465" i="1" l="1"/>
  <c r="J469" i="1"/>
  <c r="J425" i="1"/>
  <c r="J125" i="1"/>
  <c r="K375" i="1"/>
  <c r="J318" i="1"/>
  <c r="K66" i="1" l="1"/>
  <c r="F138" i="1"/>
  <c r="K469" i="1"/>
  <c r="J174" i="1"/>
  <c r="K174" i="1" l="1"/>
  <c r="F90" i="1"/>
  <c r="H90" i="1"/>
  <c r="I90" i="1"/>
  <c r="J243" i="1" l="1"/>
  <c r="J246" i="1" s="1"/>
  <c r="J319" i="1"/>
  <c r="K319" i="1" s="1"/>
  <c r="H325" i="1"/>
  <c r="I325" i="1"/>
  <c r="H321" i="1"/>
  <c r="I321" i="1"/>
  <c r="H101" i="1"/>
  <c r="F101" i="1"/>
  <c r="K65" i="1"/>
  <c r="K63" i="1"/>
  <c r="K145" i="1"/>
  <c r="K143" i="1"/>
  <c r="J432" i="1"/>
  <c r="J452" i="1"/>
  <c r="K452" i="1" s="1"/>
  <c r="J447" i="1"/>
  <c r="J448" i="1" s="1"/>
  <c r="J352" i="1"/>
  <c r="K352" i="1" s="1"/>
  <c r="J351" i="1"/>
  <c r="K351" i="1" s="1"/>
  <c r="J350" i="1"/>
  <c r="J342" i="1"/>
  <c r="K324" i="1"/>
  <c r="K325" i="1" s="1"/>
  <c r="J248" i="1"/>
  <c r="J249" i="1" s="1"/>
  <c r="J267" i="1"/>
  <c r="K101" i="1"/>
  <c r="J36" i="1"/>
  <c r="K36" i="1" s="1"/>
  <c r="K125" i="1"/>
  <c r="H472" i="1" l="1"/>
  <c r="F472" i="1"/>
  <c r="I472" i="1"/>
  <c r="K447" i="1"/>
  <c r="K448" i="1" s="1"/>
  <c r="K350" i="1"/>
  <c r="K354" i="1" s="1"/>
  <c r="J354" i="1"/>
  <c r="J339" i="1"/>
  <c r="J138" i="1"/>
  <c r="J153" i="1"/>
  <c r="K72" i="1"/>
  <c r="K76" i="1" s="1"/>
  <c r="J76" i="1"/>
  <c r="J321" i="1"/>
  <c r="K138" i="1"/>
  <c r="K417" i="1"/>
  <c r="J417" i="1"/>
  <c r="J453" i="1"/>
  <c r="K384" i="1"/>
  <c r="J384" i="1"/>
  <c r="K435" i="1"/>
  <c r="K437" i="1" s="1"/>
  <c r="K432" i="1"/>
  <c r="K54" i="1"/>
  <c r="K56" i="1" s="1"/>
  <c r="J309" i="1"/>
  <c r="K243" i="1"/>
  <c r="K246" i="1" s="1"/>
  <c r="J268" i="1"/>
  <c r="K248" i="1"/>
  <c r="K249" i="1" s="1"/>
  <c r="K37" i="1"/>
  <c r="J37" i="1"/>
  <c r="K342" i="1"/>
  <c r="K347" i="1" s="1"/>
  <c r="J347" i="1"/>
  <c r="K313" i="1"/>
  <c r="J177" i="1"/>
  <c r="J90" i="1"/>
  <c r="K256" i="1"/>
  <c r="K260" i="1" s="1"/>
  <c r="K268" i="1"/>
  <c r="J325" i="1"/>
  <c r="J101" i="1"/>
  <c r="K68" i="1"/>
  <c r="J472" i="1" l="1"/>
  <c r="K153" i="1"/>
  <c r="K321" i="1"/>
  <c r="K339" i="1"/>
  <c r="K453" i="1"/>
  <c r="K309" i="1"/>
  <c r="K177" i="1"/>
  <c r="K90" i="1"/>
  <c r="K472" i="1" l="1"/>
</calcChain>
</file>

<file path=xl/sharedStrings.xml><?xml version="1.0" encoding="utf-8"?>
<sst xmlns="http://schemas.openxmlformats.org/spreadsheetml/2006/main" count="1248" uniqueCount="493">
  <si>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</si>
  <si>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</si>
  <si>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</si>
  <si>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</si>
  <si>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</si>
  <si>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</si>
  <si>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</si>
  <si>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</si>
  <si>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</si>
  <si>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</si>
  <si>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</si>
  <si>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</si>
  <si>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</si>
  <si>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</si>
  <si>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</si>
  <si>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</si>
  <si>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</si>
  <si>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</si>
  <si>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</si>
  <si>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</si>
  <si>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</si>
  <si>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</si>
  <si>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</si>
  <si>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</si>
  <si>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</si>
  <si>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</si>
  <si>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</si>
  <si>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</si>
  <si>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</si>
  <si>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</si>
  <si>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</si>
  <si>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</si>
  <si>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</si>
  <si>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</si>
  <si>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</si>
  <si>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</si>
  <si>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</si>
  <si>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</si>
  <si>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</si>
  <si>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</si>
  <si>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</si>
  <si>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</si>
  <si>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</si>
  <si>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</si>
  <si>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</si>
  <si>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</si>
  <si>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</si>
  <si>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</si>
  <si>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</si>
  <si>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</si>
  <si>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</si>
  <si>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</si>
  <si>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</si>
  <si>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</si>
  <si>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</si>
  <si>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</si>
  <si>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</si>
  <si>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</si>
  <si>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</si>
  <si>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</si>
  <si>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</si>
  <si>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</si>
  <si>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</si>
  <si>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</si>
  <si>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</si>
  <si>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</si>
  <si>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</si>
  <si>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</si>
  <si>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</si>
  <si>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</si>
  <si>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</si>
  <si>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</si>
  <si>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</si>
  <si>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</si>
  <si>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</si>
  <si>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</si>
  <si>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</si>
  <si>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</si>
  <si>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</si>
  <si>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</si>
  <si>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</si>
  <si>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</si>
  <si>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</si>
  <si>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</si>
  <si>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</si>
  <si>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</si>
  <si>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</si>
  <si>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</si>
  <si>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</si>
  <si>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</si>
  <si>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</si>
  <si>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</si>
  <si>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</si>
  <si>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</si>
  <si>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</si>
  <si>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</si>
  <si>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</si>
  <si>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</si>
  <si>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</si>
  <si>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</si>
  <si>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</si>
  <si>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</si>
  <si>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</si>
  <si>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</si>
  <si>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</si>
  <si>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</si>
  <si>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</si>
  <si>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</si>
  <si>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</si>
  <si>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</si>
  <si>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</si>
  <si>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</si>
  <si>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</si>
  <si>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</si>
  <si>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</si>
  <si>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</si>
  <si>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</si>
  <si>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</si>
  <si>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</si>
  <si>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</si>
  <si>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</si>
  <si>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</si>
  <si>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</si>
  <si>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</si>
  <si>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</si>
  <si>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</si>
  <si>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</si>
  <si>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</si>
  <si>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</si>
  <si>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</si>
  <si>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</si>
  <si>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</si>
  <si>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</si>
  <si>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</si>
  <si>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</si>
  <si>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</si>
  <si>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</si>
  <si>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</si>
  <si>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</si>
  <si>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</si>
  <si>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</si>
  <si>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</si>
  <si>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</si>
  <si>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</si>
  <si>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</si>
  <si>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</si>
  <si>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</si>
  <si>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</si>
  <si>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</si>
  <si>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</si>
  <si>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</si>
  <si>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</si>
  <si>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</si>
  <si>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</si>
  <si>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</si>
  <si>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</si>
  <si>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</si>
  <si>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JOSE ELIAS RODRIGUEZ JIMENEZ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</si>
  <si>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</si>
  <si>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</si>
  <si>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</si>
  <si>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</si>
  <si>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</si>
  <si>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</si>
  <si>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</si>
  <si>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</si>
  <si>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</si>
  <si>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</si>
  <si>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</si>
  <si>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</si>
  <si>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</si>
  <si>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</si>
  <si>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</si>
  <si>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</si>
  <si>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</si>
  <si>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</si>
  <si>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</si>
  <si>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</si>
  <si>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</si>
  <si>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</si>
  <si>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</si>
  <si>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</si>
  <si>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</si>
  <si>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</si>
  <si>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</si>
  <si>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</si>
  <si>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</si>
  <si>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</si>
  <si>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</si>
  <si>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</si>
  <si>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</si>
  <si>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</si>
  <si>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</si>
  <si>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</si>
  <si>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</si>
  <si>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</si>
  <si>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</si>
  <si>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</si>
  <si>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</si>
  <si>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</si>
  <si>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</si>
  <si>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</si>
  <si>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</si>
  <si>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</si>
  <si>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</si>
  <si>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</si>
  <si>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</si>
  <si>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</si>
  <si>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</si>
  <si>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</si>
  <si>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</si>
  <si>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</si>
  <si>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</si>
  <si>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</si>
  <si>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</si>
  <si>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</si>
  <si>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</si>
  <si>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</si>
  <si>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</si>
  <si>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</si>
  <si>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</si>
  <si>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</si>
  <si>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</si>
  <si>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</si>
  <si>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</si>
  <si>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</si>
  <si>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</si>
  <si>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</si>
  <si>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</si>
  <si>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</si>
  <si>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</si>
  <si>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</si>
  <si>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</si>
  <si>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</si>
  <si>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</si>
  <si>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</si>
  <si>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</si>
  <si>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</si>
  <si>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</si>
  <si>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</si>
  <si>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</si>
  <si>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</si>
  <si>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</si>
  <si>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</si>
  <si>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</si>
  <si>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</si>
  <si>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</si>
  <si>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</si>
  <si>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</si>
  <si>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</si>
  <si>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</si>
  <si>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</si>
  <si>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</si>
  <si>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</si>
  <si>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</si>
  <si>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</si>
  <si>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</si>
  <si>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</si>
  <si>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</si>
  <si>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</si>
  <si>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</si>
  <si>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</si>
  <si>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</si>
  <si>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</si>
  <si>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</si>
  <si>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</si>
  <si>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</si>
  <si>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</si>
  <si>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</si>
  <si>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</si>
  <si>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</si>
  <si>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</si>
  <si>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</si>
  <si>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</si>
  <si>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</si>
  <si>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</si>
  <si>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</si>
  <si>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</si>
  <si>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</si>
  <si>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</si>
  <si>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</si>
  <si>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</si>
  <si>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</si>
  <si>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</si>
  <si>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</si>
  <si>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</si>
  <si>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</si>
  <si>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</si>
  <si>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</si>
  <si>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</si>
  <si>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</si>
  <si>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</si>
  <si>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</si>
  <si>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</si>
  <si>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</si>
  <si>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</si>
  <si>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</si>
  <si>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</si>
  <si>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</si>
  <si>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</si>
  <si>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</si>
  <si>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</si>
  <si>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</si>
  <si>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</si>
  <si>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</si>
  <si>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</si>
  <si>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</si>
  <si>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</si>
  <si>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</si>
  <si>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</si>
  <si>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</si>
  <si>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</si>
  <si>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</si>
  <si>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</si>
  <si>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</si>
  <si>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</si>
  <si>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</si>
  <si>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</si>
  <si>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</si>
  <si>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</si>
  <si>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</si>
  <si>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</si>
  <si>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</si>
  <si>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</si>
  <si>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</si>
  <si>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</si>
  <si>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</si>
  <si>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</si>
  <si>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</si>
  <si>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</si>
  <si>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</si>
  <si>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</si>
  <si>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</si>
  <si>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</si>
  <si>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</si>
  <si>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</si>
  <si>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</si>
  <si>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</si>
  <si>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</si>
  <si>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</si>
  <si>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</si>
  <si>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</si>
  <si>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</si>
  <si>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</si>
  <si>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</si>
  <si>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</si>
  <si>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</si>
  <si>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</si>
  <si>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</si>
  <si>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</si>
  <si>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</si>
  <si>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</si>
  <si>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</si>
  <si>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</si>
  <si>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</si>
  <si>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</si>
  <si>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</si>
  <si>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</si>
  <si>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</si>
  <si>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</si>
  <si>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</si>
  <si>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</si>
  <si>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</si>
  <si>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</si>
  <si>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</si>
  <si>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</si>
  <si>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</si>
  <si>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</si>
  <si>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</si>
  <si>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</si>
  <si>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</si>
  <si>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</si>
  <si>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</si>
  <si>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</si>
  <si>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</si>
  <si>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</si>
  <si>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</si>
  <si>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</si>
  <si>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</si>
  <si>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</si>
  <si>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</si>
  <si>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</si>
  <si>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</si>
  <si>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</si>
  <si>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</si>
  <si>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</si>
  <si>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</si>
  <si>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</si>
  <si>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</si>
  <si>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</si>
  <si>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</si>
  <si>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</si>
  <si>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</si>
  <si>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</si>
  <si>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</si>
  <si>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</si>
  <si>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</si>
  <si>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</si>
  <si>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</si>
  <si>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</si>
  <si>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</si>
  <si>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</si>
  <si>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</si>
  <si>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</si>
  <si>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</si>
  <si>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</si>
  <si>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</si>
  <si>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</si>
  <si>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</si>
  <si>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</si>
  <si>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</si>
  <si>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</si>
  <si>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</si>
  <si>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</si>
  <si>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</si>
  <si>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</si>
  <si>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</si>
  <si>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</si>
  <si>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</si>
  <si>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</si>
  <si>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</si>
  <si>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</si>
  <si>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</si>
  <si>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</si>
  <si>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</si>
  <si>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</si>
  <si>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</si>
  <si>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</si>
  <si>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</si>
  <si>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</si>
  <si>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</si>
  <si>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</si>
  <si>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</si>
  <si>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</si>
  <si>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</si>
  <si>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</si>
  <si>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</si>
  <si>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</si>
  <si>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</si>
  <si>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</si>
  <si>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</si>
  <si>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</si>
  <si>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</si>
  <si>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</si>
  <si>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</si>
  <si>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</si>
  <si>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</si>
  <si>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</si>
  <si>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</si>
  <si>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</si>
  <si>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</si>
  <si>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</si>
  <si>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</si>
  <si>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</si>
  <si>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</si>
  <si>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</si>
  <si>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</si>
  <si>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</si>
  <si>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>ANA ELIZABETH RODRIGUEZ PEREZ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</si>
  <si>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</si>
  <si>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</si>
  <si>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</si>
  <si>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</si>
  <si>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</si>
  <si>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</si>
  <si>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</si>
  <si>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</si>
  <si>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</si>
  <si>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</si>
  <si>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</si>
  <si>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>ANALISTA DE RECURSOS HUMANOS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</si>
  <si>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</si>
  <si>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</si>
  <si>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</si>
  <si>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</si>
  <si>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</si>
  <si>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</si>
  <si>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Mes de Noviembre 2022</t>
  </si>
  <si>
    <t xml:space="preserve">SUPERVISOR </t>
  </si>
  <si>
    <t>TECNICO ACTUALIZACION CARTOGRAFICO</t>
  </si>
  <si>
    <t>COORDINADOR DE LIMITES Y LINDEROS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</si>
  <si>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</si>
  <si>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</si>
  <si>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</si>
  <si>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</si>
  <si>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</si>
  <si>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</si>
  <si>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</si>
  <si>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</si>
  <si>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</si>
  <si>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</si>
  <si>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TECNICO DE ESTADISTICAS ESTRURALES</t>
  </si>
  <si>
    <t>DIVISION ENCUESTA ACTIVIDAD ECONOMICA-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</si>
</sst>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9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0" fillId="37" borderId="23" xfId="0" applyFill="1" applyBorder="1"/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center"/>
    </xf>
    <xf numFmtId="14" fontId="0" fillId="37" borderId="0" xfId="0" applyNumberFormat="1" applyFill="1" applyAlignment="1">
      <alignment horizontal="left"/>
    </xf>
    <xf numFmtId="0" fontId="0" fillId="33" borderId="0" xfId="0" applyFont="1" applyFill="1"/>
    <xf numFmtId="0" fontId="0" fillId="33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3142013</xdr:colOff>
      <xdr:row>472</xdr:row>
      <xdr:rowOff>37109</xdr:rowOff>
    </xdr:from>
    <xdr:to>
      <xdr:col>5</xdr:col>
      <xdr:colOff>1397824</xdr:colOff>
      <xdr:row>485</xdr:row>
      <xdr:rowOff>61850</xdr:rowOff>
    </xdr:to>
    <xdr:pic>
      <xdr:nvPicPr>
        <xdr:cNvPr id="9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2013" y="88508278"/>
          <a:ext cx="8349837" cy="24740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491"/>
  <sheetViews>
    <sheetView tabSelected="1" topLeftCell="A454" zoomScale="96" zoomScaleNormal="96" zoomScaleSheetLayoutView="75" zoomScalePageLayoutView="40" workbookViewId="0">
      <selection activeCell="G485" sqref="G485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26" ht="30" x14ac:dyDescent="0.4">
      <c r="A2" s="123" t="s">
        <v>218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26" ht="30" x14ac:dyDescent="0.4">
      <c r="A3" s="123" t="s">
        <v>189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26" ht="23.25" x14ac:dyDescent="0.35">
      <c r="A4" s="105" t="s">
        <v>190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26" ht="23.25" x14ac:dyDescent="0.35">
      <c r="A5" s="105" t="s">
        <v>383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26" ht="24" thickBot="1" x14ac:dyDescent="0.4">
      <c r="A6" s="105" t="s">
        <v>477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126" x14ac:dyDescent="0.25">
      <c r="A7" s="108" t="s">
        <v>282</v>
      </c>
      <c r="B7" s="110" t="s">
        <v>0</v>
      </c>
      <c r="C7" s="110" t="s">
        <v>371</v>
      </c>
      <c r="D7" s="118" t="s">
        <v>281</v>
      </c>
      <c r="E7" s="112" t="s">
        <v>187</v>
      </c>
      <c r="F7" s="114" t="s">
        <v>1</v>
      </c>
      <c r="G7" s="112" t="s">
        <v>2</v>
      </c>
      <c r="H7" s="114" t="s">
        <v>3</v>
      </c>
      <c r="I7" s="112" t="s">
        <v>4</v>
      </c>
      <c r="J7" s="112" t="s">
        <v>5</v>
      </c>
      <c r="K7" s="116" t="s">
        <v>6</v>
      </c>
    </row>
    <row r="8" spans="1:126" ht="15.75" thickBot="1" x14ac:dyDescent="0.3">
      <c r="A8" s="109"/>
      <c r="B8" s="111"/>
      <c r="C8" s="111"/>
      <c r="D8" s="119"/>
      <c r="E8" s="113"/>
      <c r="F8" s="115"/>
      <c r="G8" s="113"/>
      <c r="H8" s="115"/>
      <c r="I8" s="113"/>
      <c r="J8" s="113"/>
      <c r="K8" s="117"/>
    </row>
    <row r="10" spans="1:126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26" x14ac:dyDescent="0.25">
      <c r="A11" s="28" t="s">
        <v>199</v>
      </c>
      <c r="B11" t="s">
        <v>306</v>
      </c>
      <c r="C11" s="32" t="s">
        <v>350</v>
      </c>
      <c r="D11" t="s">
        <v>234</v>
      </c>
      <c r="E11" s="1">
        <v>110000</v>
      </c>
      <c r="F11" s="1">
        <v>3157</v>
      </c>
      <c r="G11" s="1">
        <v>14457.62</v>
      </c>
      <c r="H11" s="30">
        <f>E11*0.0304</f>
        <v>3344</v>
      </c>
      <c r="I11">
        <v>25</v>
      </c>
      <c r="J11" s="1"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177</v>
      </c>
      <c r="B12" t="s">
        <v>178</v>
      </c>
      <c r="C12" s="32" t="s">
        <v>350</v>
      </c>
      <c r="D12" t="s">
        <v>234</v>
      </c>
      <c r="E12" s="1">
        <v>60000</v>
      </c>
      <c r="F12" s="1">
        <v>1722</v>
      </c>
      <c r="G12" s="1">
        <v>3486.68</v>
      </c>
      <c r="H12" s="30">
        <f>E12*0.0304</f>
        <v>1824</v>
      </c>
      <c r="I12" s="1">
        <v>7262.17</v>
      </c>
      <c r="J12" s="1">
        <v>14294.85</v>
      </c>
      <c r="K12" s="1">
        <f t="shared" ref="K12:K21" si="0">+E12-J12</f>
        <v>45705.15</v>
      </c>
    </row>
    <row r="13" spans="1:126" x14ac:dyDescent="0.25">
      <c r="A13" s="28" t="s">
        <v>10</v>
      </c>
      <c r="B13" t="s">
        <v>9</v>
      </c>
      <c r="C13" s="32" t="s">
        <v>350</v>
      </c>
      <c r="D13" t="s">
        <v>232</v>
      </c>
      <c r="E13" s="1">
        <v>85000</v>
      </c>
      <c r="F13" s="1">
        <v>2439.5</v>
      </c>
      <c r="G13" s="1">
        <v>7442.66</v>
      </c>
      <c r="H13" s="30">
        <f t="shared" ref="H13" si="1">E13*0.0304</f>
        <v>2584</v>
      </c>
      <c r="I13" s="1">
        <v>4852.3500000000004</v>
      </c>
      <c r="J13" s="1">
        <v>17318.509999999998</v>
      </c>
      <c r="K13" s="1">
        <f t="shared" si="0"/>
        <v>67681.490000000005</v>
      </c>
    </row>
    <row r="14" spans="1:126" x14ac:dyDescent="0.25">
      <c r="A14" s="28" t="s">
        <v>311</v>
      </c>
      <c r="B14" t="s">
        <v>11</v>
      </c>
      <c r="C14" s="33" t="s">
        <v>350</v>
      </c>
      <c r="D14" t="s">
        <v>234</v>
      </c>
      <c r="E14" s="1">
        <v>240000</v>
      </c>
      <c r="F14" s="1">
        <v>6888</v>
      </c>
      <c r="G14" s="1">
        <v>45624.92</v>
      </c>
      <c r="H14" s="30">
        <v>4943.8</v>
      </c>
      <c r="I14">
        <v>25</v>
      </c>
      <c r="J14" s="1">
        <v>57481.72</v>
      </c>
      <c r="K14" s="1">
        <f t="shared" si="0"/>
        <v>182518.28</v>
      </c>
    </row>
    <row r="15" spans="1:126" x14ac:dyDescent="0.25">
      <c r="A15" s="28" t="s">
        <v>314</v>
      </c>
      <c r="B15" t="s">
        <v>306</v>
      </c>
      <c r="C15" s="33" t="s">
        <v>350</v>
      </c>
      <c r="D15" t="s">
        <v>234</v>
      </c>
      <c r="E15" s="1">
        <v>80000</v>
      </c>
      <c r="F15" s="1">
        <v>2296</v>
      </c>
      <c r="G15" s="1">
        <v>7400.87</v>
      </c>
      <c r="H15" s="30">
        <v>2432</v>
      </c>
      <c r="I15" s="1">
        <v>2800.02</v>
      </c>
      <c r="J15" s="1">
        <v>14928.89</v>
      </c>
      <c r="K15" s="1">
        <f t="shared" si="0"/>
        <v>65071.11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29</v>
      </c>
      <c r="B16" t="s">
        <v>306</v>
      </c>
      <c r="C16" s="33" t="s">
        <v>351</v>
      </c>
      <c r="D16" t="s">
        <v>234</v>
      </c>
      <c r="E16" s="1">
        <v>165000</v>
      </c>
      <c r="F16" s="1">
        <v>4735.5</v>
      </c>
      <c r="G16" s="1">
        <v>27413.040000000001</v>
      </c>
      <c r="H16" s="30">
        <v>4943.8</v>
      </c>
      <c r="I16">
        <v>25</v>
      </c>
      <c r="J16" s="1">
        <v>37117.339999999997</v>
      </c>
      <c r="K16" s="1">
        <f t="shared" si="0"/>
        <v>127882.66</v>
      </c>
    </row>
    <row r="17" spans="1:126" x14ac:dyDescent="0.25">
      <c r="A17" s="28" t="s">
        <v>321</v>
      </c>
      <c r="B17" t="s">
        <v>306</v>
      </c>
      <c r="C17" s="33" t="s">
        <v>351</v>
      </c>
      <c r="D17" t="s">
        <v>234</v>
      </c>
      <c r="E17" s="1">
        <v>165000</v>
      </c>
      <c r="F17" s="1">
        <v>4735.5</v>
      </c>
      <c r="G17" s="1">
        <v>27413.040000000001</v>
      </c>
      <c r="H17" s="30">
        <v>4943.8</v>
      </c>
      <c r="I17">
        <v>25</v>
      </c>
      <c r="J17" s="1">
        <v>37117.339999999997</v>
      </c>
      <c r="K17" s="1">
        <f t="shared" si="0"/>
        <v>127882.66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322</v>
      </c>
      <c r="B18" t="s">
        <v>306</v>
      </c>
      <c r="C18" s="33" t="s">
        <v>351</v>
      </c>
      <c r="D18" t="s">
        <v>234</v>
      </c>
      <c r="E18" s="1">
        <v>125000</v>
      </c>
      <c r="F18" s="1">
        <v>3587.5</v>
      </c>
      <c r="G18" s="1">
        <v>17985.990000000002</v>
      </c>
      <c r="H18" s="30">
        <v>3800</v>
      </c>
      <c r="I18">
        <v>25</v>
      </c>
      <c r="J18" s="1">
        <v>25398.49</v>
      </c>
      <c r="K18" s="1">
        <f t="shared" si="0"/>
        <v>99601.51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352</v>
      </c>
      <c r="B19" t="s">
        <v>306</v>
      </c>
      <c r="C19" s="33" t="s">
        <v>351</v>
      </c>
      <c r="D19" t="s">
        <v>234</v>
      </c>
      <c r="E19" s="1">
        <v>91000</v>
      </c>
      <c r="F19" s="1">
        <v>2611.6999999999998</v>
      </c>
      <c r="G19" s="1">
        <v>9988.34</v>
      </c>
      <c r="H19" s="30">
        <v>2766.4</v>
      </c>
      <c r="I19" s="1">
        <v>1390</v>
      </c>
      <c r="J19" s="1">
        <v>16756.439999999999</v>
      </c>
      <c r="K19" s="1">
        <f t="shared" si="0"/>
        <v>74243.56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37</v>
      </c>
      <c r="B20" t="s">
        <v>306</v>
      </c>
      <c r="C20" s="33" t="s">
        <v>350</v>
      </c>
      <c r="D20" t="s">
        <v>234</v>
      </c>
      <c r="E20" s="1">
        <v>105000</v>
      </c>
      <c r="F20" s="1">
        <v>3013.5</v>
      </c>
      <c r="G20" s="1">
        <v>12903.38</v>
      </c>
      <c r="H20" s="30">
        <v>3192</v>
      </c>
      <c r="I20" s="1">
        <v>1787.45</v>
      </c>
      <c r="J20" s="1">
        <v>20896.330000000002</v>
      </c>
      <c r="K20" s="1">
        <f t="shared" si="0"/>
        <v>84103.67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292</v>
      </c>
      <c r="B21" t="s">
        <v>451</v>
      </c>
      <c r="C21" s="33" t="s">
        <v>350</v>
      </c>
      <c r="D21" t="s">
        <v>234</v>
      </c>
      <c r="E21" s="1">
        <v>133000</v>
      </c>
      <c r="F21" s="1">
        <v>3817.1</v>
      </c>
      <c r="G21" s="1">
        <v>19867.79</v>
      </c>
      <c r="H21" s="30">
        <v>4043.2</v>
      </c>
      <c r="I21">
        <v>175</v>
      </c>
      <c r="J21" s="1">
        <v>27903.09</v>
      </c>
      <c r="K21" s="1">
        <f t="shared" si="0"/>
        <v>105096.91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3" t="s">
        <v>12</v>
      </c>
      <c r="B22" s="3">
        <v>11</v>
      </c>
      <c r="C22" s="34"/>
      <c r="D22" s="3"/>
      <c r="E22" s="4">
        <f>SUM(E11:E21)</f>
        <v>1359000</v>
      </c>
      <c r="F22" s="4">
        <f t="shared" ref="F22:K22" si="2">SUM(F11:F21)</f>
        <v>39003.300000000003</v>
      </c>
      <c r="G22" s="4">
        <f t="shared" si="2"/>
        <v>193984.33</v>
      </c>
      <c r="H22" s="4">
        <f t="shared" si="2"/>
        <v>38817</v>
      </c>
      <c r="I22" s="4">
        <f t="shared" si="2"/>
        <v>18391.990000000002</v>
      </c>
      <c r="J22" s="4">
        <f t="shared" si="2"/>
        <v>290196.62</v>
      </c>
      <c r="K22" s="4">
        <f t="shared" si="2"/>
        <v>1068803.3799999999</v>
      </c>
    </row>
    <row r="23" spans="1:126" s="5" customFormat="1" x14ac:dyDescent="0.25">
      <c r="A23" s="6"/>
      <c r="B23" s="6"/>
      <c r="C23" s="40"/>
      <c r="D23" s="6"/>
      <c r="E23" s="49"/>
      <c r="F23" s="49"/>
      <c r="G23" s="49"/>
      <c r="H23" s="49"/>
      <c r="I23" s="49"/>
      <c r="J23" s="49"/>
      <c r="K23" s="49"/>
    </row>
    <row r="24" spans="1:126" s="28" customFormat="1" x14ac:dyDescent="0.25">
      <c r="A24" s="6" t="s">
        <v>384</v>
      </c>
      <c r="B24" s="6"/>
      <c r="C24" s="40"/>
      <c r="D24" s="6"/>
      <c r="E24" s="49"/>
      <c r="F24" s="49"/>
      <c r="G24" s="49"/>
      <c r="H24" s="49"/>
      <c r="I24" s="49"/>
      <c r="J24" s="49"/>
      <c r="K24" s="49"/>
    </row>
    <row r="25" spans="1:126" s="60" customFormat="1" x14ac:dyDescent="0.25">
      <c r="A25" s="60" t="s">
        <v>27</v>
      </c>
      <c r="B25" s="60" t="s">
        <v>452</v>
      </c>
      <c r="C25" s="67" t="s">
        <v>350</v>
      </c>
      <c r="D25" s="60" t="s">
        <v>232</v>
      </c>
      <c r="E25" s="68">
        <v>56000</v>
      </c>
      <c r="F25" s="68">
        <v>1607.2</v>
      </c>
      <c r="G25" s="68">
        <v>2473.94</v>
      </c>
      <c r="H25" s="68">
        <v>1702.4</v>
      </c>
      <c r="I25" s="68">
        <v>1787.45</v>
      </c>
      <c r="J25" s="68">
        <v>7570.99</v>
      </c>
      <c r="K25" s="68">
        <v>48429.01</v>
      </c>
    </row>
    <row r="26" spans="1:126" s="28" customFormat="1" x14ac:dyDescent="0.25">
      <c r="A26" s="63" t="s">
        <v>12</v>
      </c>
      <c r="B26" s="63">
        <v>1</v>
      </c>
      <c r="C26" s="74"/>
      <c r="D26" s="63"/>
      <c r="E26" s="65">
        <f>E25</f>
        <v>56000</v>
      </c>
      <c r="F26" s="65">
        <f>SUM(F25)</f>
        <v>1607.2</v>
      </c>
      <c r="G26" s="65">
        <f>G25</f>
        <v>2473.94</v>
      </c>
      <c r="H26" s="65">
        <f>H25</f>
        <v>1702.4</v>
      </c>
      <c r="I26" s="65">
        <f>I25</f>
        <v>1787.45</v>
      </c>
      <c r="J26" s="65">
        <f>J25</f>
        <v>7570.99</v>
      </c>
      <c r="K26" s="65">
        <f>K25</f>
        <v>48429.01</v>
      </c>
    </row>
    <row r="28" spans="1:126" x14ac:dyDescent="0.25">
      <c r="A28" s="104" t="s">
        <v>28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26" x14ac:dyDescent="0.25">
      <c r="A29" t="s">
        <v>21</v>
      </c>
      <c r="B29" t="s">
        <v>360</v>
      </c>
      <c r="C29" s="32" t="s">
        <v>350</v>
      </c>
      <c r="D29" t="s">
        <v>232</v>
      </c>
      <c r="E29" s="1">
        <v>45000</v>
      </c>
      <c r="F29" s="1">
        <f t="shared" ref="F29" si="3">E29*0.0287</f>
        <v>1291.5</v>
      </c>
      <c r="G29" s="1">
        <v>921.46</v>
      </c>
      <c r="H29" s="1">
        <f t="shared" ref="H29" si="4">E29*0.0304</f>
        <v>1368</v>
      </c>
      <c r="I29" s="1">
        <v>1537.45</v>
      </c>
      <c r="J29" s="1">
        <v>5118.41</v>
      </c>
      <c r="K29" s="1">
        <f t="shared" ref="K29" si="5">E29-J29</f>
        <v>39881.589999999997</v>
      </c>
    </row>
    <row r="30" spans="1:126" x14ac:dyDescent="0.25">
      <c r="A30" t="s">
        <v>310</v>
      </c>
      <c r="B30" t="s">
        <v>309</v>
      </c>
      <c r="C30" s="32" t="s">
        <v>350</v>
      </c>
      <c r="D30" t="s">
        <v>234</v>
      </c>
      <c r="E30" s="1">
        <v>23500</v>
      </c>
      <c r="F30" s="1">
        <f t="shared" ref="F30" si="6">E30*0.0287</f>
        <v>674.45</v>
      </c>
      <c r="G30" s="1">
        <v>0</v>
      </c>
      <c r="H30" s="1">
        <f t="shared" ref="H30" si="7">E30*0.0304</f>
        <v>714.4</v>
      </c>
      <c r="I30" s="1">
        <v>1730</v>
      </c>
      <c r="J30" s="1">
        <f t="shared" ref="J30" si="8">F30+G30+H30+I30</f>
        <v>3118.85</v>
      </c>
      <c r="K30" s="1">
        <f t="shared" ref="K30" si="9">E30-J30</f>
        <v>20381.150000000001</v>
      </c>
    </row>
    <row r="31" spans="1:126" x14ac:dyDescent="0.25">
      <c r="A31" t="s">
        <v>449</v>
      </c>
      <c r="B31" t="s">
        <v>450</v>
      </c>
      <c r="C31" s="32" t="s">
        <v>350</v>
      </c>
      <c r="D31" t="s">
        <v>443</v>
      </c>
      <c r="E31" s="1">
        <v>56000</v>
      </c>
      <c r="F31" s="1">
        <v>1607.2</v>
      </c>
      <c r="G31" s="1">
        <v>2733.96</v>
      </c>
      <c r="H31" s="1">
        <v>1702.4</v>
      </c>
      <c r="I31" s="1">
        <v>25</v>
      </c>
      <c r="J31" s="1">
        <v>6068.56</v>
      </c>
      <c r="K31" s="1">
        <v>49931.44</v>
      </c>
    </row>
    <row r="32" spans="1:126" x14ac:dyDescent="0.25">
      <c r="A32" s="3" t="s">
        <v>12</v>
      </c>
      <c r="B32" s="3">
        <v>3</v>
      </c>
      <c r="C32" s="34"/>
      <c r="D32" s="3"/>
      <c r="E32" s="4">
        <f>SUM(E29:E30)+E31</f>
        <v>124500</v>
      </c>
      <c r="F32" s="4">
        <f>SUM(F29:F30)+F31</f>
        <v>3573.15</v>
      </c>
      <c r="G32" s="4">
        <f>SUM(G29:G30)+G31</f>
        <v>3655.42</v>
      </c>
      <c r="H32" s="4">
        <f t="shared" ref="H32:K32" si="10">SUM(H29:H30)+H31</f>
        <v>3784.8</v>
      </c>
      <c r="I32" s="4">
        <f>SUM(I29:I30)+I31</f>
        <v>3292.45</v>
      </c>
      <c r="J32" s="4">
        <f t="shared" si="10"/>
        <v>14305.82</v>
      </c>
      <c r="K32" s="4">
        <f t="shared" si="10"/>
        <v>110194.18</v>
      </c>
    </row>
    <row r="33" spans="1:126" x14ac:dyDescent="0.25">
      <c r="A33" s="26"/>
      <c r="B33" s="26"/>
      <c r="C33" s="35"/>
      <c r="D33" s="26"/>
      <c r="E33" s="27"/>
      <c r="F33" s="27"/>
      <c r="G33" s="27"/>
      <c r="H33" s="27"/>
      <c r="I33" s="27"/>
      <c r="J33" s="27"/>
      <c r="K33" s="27"/>
    </row>
    <row r="34" spans="1:126" x14ac:dyDescent="0.25">
      <c r="A34" s="104" t="s">
        <v>17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x14ac:dyDescent="0.25">
      <c r="A35" t="s">
        <v>19</v>
      </c>
      <c r="B35" t="s">
        <v>18</v>
      </c>
      <c r="C35" s="32" t="s">
        <v>350</v>
      </c>
      <c r="D35" t="s">
        <v>232</v>
      </c>
      <c r="E35" s="1">
        <v>36000</v>
      </c>
      <c r="F35" s="1">
        <f>E35*0.0287</f>
        <v>1033.2</v>
      </c>
      <c r="G35" s="1">
        <v>0</v>
      </c>
      <c r="H35" s="1">
        <f>E35*0.0304</f>
        <v>1094.4000000000001</v>
      </c>
      <c r="I35" s="1">
        <v>3199.9</v>
      </c>
      <c r="J35" s="1">
        <v>5327.5</v>
      </c>
      <c r="K35" s="1">
        <f>E35-J35</f>
        <v>30672.5</v>
      </c>
    </row>
    <row r="36" spans="1:126" s="28" customFormat="1" x14ac:dyDescent="0.25">
      <c r="A36" t="s">
        <v>191</v>
      </c>
      <c r="B36" t="s">
        <v>441</v>
      </c>
      <c r="C36" s="32" t="s">
        <v>350</v>
      </c>
      <c r="D36" t="s">
        <v>232</v>
      </c>
      <c r="E36" s="1">
        <v>41000</v>
      </c>
      <c r="F36" s="1">
        <f>E36*0.0287</f>
        <v>1176.7</v>
      </c>
      <c r="G36">
        <v>583.79</v>
      </c>
      <c r="H36" s="1">
        <f>E36*0.0304</f>
        <v>1246.4000000000001</v>
      </c>
      <c r="I36" s="1">
        <v>175</v>
      </c>
      <c r="J36" s="1">
        <f>F36+G36+H36+I36</f>
        <v>3181.89</v>
      </c>
      <c r="K36" s="1">
        <f>E36-J36</f>
        <v>37818.11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126" x14ac:dyDescent="0.25">
      <c r="A37" s="3" t="s">
        <v>12</v>
      </c>
      <c r="B37" s="3">
        <v>2</v>
      </c>
      <c r="C37" s="34"/>
      <c r="D37" s="3"/>
      <c r="E37" s="4">
        <f>SUM(E35:E36)</f>
        <v>77000</v>
      </c>
      <c r="F37" s="4">
        <f>SUM(F35:F36)</f>
        <v>2209.9</v>
      </c>
      <c r="G37" s="4">
        <f>SUM(G35:G36)</f>
        <v>583.79</v>
      </c>
      <c r="H37" s="4">
        <f t="shared" ref="H37:K37" si="11">SUM(H35:H36)</f>
        <v>2340.8000000000002</v>
      </c>
      <c r="I37" s="4">
        <f>SUM(I35:I36)</f>
        <v>3374.9</v>
      </c>
      <c r="J37" s="4">
        <f t="shared" si="11"/>
        <v>8509.39</v>
      </c>
      <c r="K37" s="4">
        <f t="shared" si="11"/>
        <v>68490.61</v>
      </c>
    </row>
    <row r="38" spans="1:126" x14ac:dyDescent="0.25">
      <c r="A38" s="26"/>
      <c r="B38" s="26"/>
      <c r="C38" s="35"/>
      <c r="D38" s="26"/>
      <c r="E38" s="27"/>
      <c r="F38" s="27"/>
      <c r="G38" s="27"/>
      <c r="H38" s="27"/>
      <c r="I38" s="27"/>
      <c r="J38" s="27"/>
      <c r="K38" s="27"/>
    </row>
    <row r="39" spans="1:126" x14ac:dyDescent="0.25">
      <c r="A39" s="104" t="s">
        <v>442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x14ac:dyDescent="0.25">
      <c r="A40" s="50" t="s">
        <v>23</v>
      </c>
      <c r="B40" t="s">
        <v>453</v>
      </c>
      <c r="C40" s="32" t="s">
        <v>350</v>
      </c>
      <c r="D40" t="s">
        <v>234</v>
      </c>
      <c r="E40" s="1">
        <v>56000</v>
      </c>
      <c r="F40" s="1">
        <f t="shared" ref="F40" si="12">E40*0.0287</f>
        <v>1607.2</v>
      </c>
      <c r="G40" s="1">
        <v>2733.96</v>
      </c>
      <c r="H40" s="1">
        <f t="shared" ref="H40" si="13">E40*0.0304</f>
        <v>1702.4</v>
      </c>
      <c r="I40" s="1">
        <v>25</v>
      </c>
      <c r="J40" s="1">
        <v>6068.56</v>
      </c>
      <c r="K40" s="1">
        <v>49931.44</v>
      </c>
    </row>
    <row r="41" spans="1:126" x14ac:dyDescent="0.25">
      <c r="A41" s="50" t="s">
        <v>468</v>
      </c>
      <c r="B41" t="s">
        <v>16</v>
      </c>
      <c r="C41" s="32" t="s">
        <v>350</v>
      </c>
      <c r="D41" t="s">
        <v>232</v>
      </c>
      <c r="E41" s="1">
        <v>89500</v>
      </c>
      <c r="F41" s="1">
        <v>2568.65</v>
      </c>
      <c r="G41" s="1">
        <v>8879.2800000000007</v>
      </c>
      <c r="H41" s="1">
        <v>2720.8</v>
      </c>
      <c r="I41" s="1">
        <v>3049.9</v>
      </c>
      <c r="J41" s="1">
        <v>17218.63</v>
      </c>
      <c r="K41" s="1">
        <v>72281.37</v>
      </c>
    </row>
    <row r="42" spans="1:126" x14ac:dyDescent="0.25">
      <c r="A42" s="3" t="s">
        <v>12</v>
      </c>
      <c r="B42" s="3">
        <v>2</v>
      </c>
      <c r="C42" s="34"/>
      <c r="D42" s="3"/>
      <c r="E42" s="4">
        <f>+E40+E41</f>
        <v>145500</v>
      </c>
      <c r="F42" s="4">
        <f>+F40+F41</f>
        <v>4175.8500000000004</v>
      </c>
      <c r="G42" s="4">
        <f>+G40+G41</f>
        <v>11613.24</v>
      </c>
      <c r="H42" s="4">
        <f t="shared" ref="H42:K42" si="14">+H40+H41</f>
        <v>4423.2</v>
      </c>
      <c r="I42" s="4">
        <f t="shared" si="14"/>
        <v>3074.9</v>
      </c>
      <c r="J42" s="4">
        <f t="shared" si="14"/>
        <v>23287.19</v>
      </c>
      <c r="K42" s="4">
        <f t="shared" si="14"/>
        <v>122212.81</v>
      </c>
    </row>
    <row r="44" spans="1:126" x14ac:dyDescent="0.25">
      <c r="A44" s="6" t="s">
        <v>420</v>
      </c>
      <c r="B44" s="6"/>
      <c r="C44" s="40"/>
      <c r="D44" s="6"/>
      <c r="E44" s="49"/>
      <c r="F44" s="49"/>
      <c r="G44" s="49"/>
      <c r="H44" s="49"/>
      <c r="I44" s="49"/>
      <c r="J44" s="49"/>
      <c r="K44" s="49"/>
    </row>
    <row r="45" spans="1:126" x14ac:dyDescent="0.25">
      <c r="A45" s="51" t="s">
        <v>356</v>
      </c>
      <c r="B45" s="52" t="s">
        <v>16</v>
      </c>
      <c r="C45" s="52" t="s">
        <v>359</v>
      </c>
      <c r="D45" s="87" t="s">
        <v>232</v>
      </c>
      <c r="E45" s="53">
        <v>89500</v>
      </c>
      <c r="F45" s="85">
        <v>2568.65</v>
      </c>
      <c r="G45" s="53">
        <v>9635.51</v>
      </c>
      <c r="H45" s="86">
        <v>2720.8</v>
      </c>
      <c r="I45" s="1">
        <v>25</v>
      </c>
      <c r="J45" s="53">
        <v>14949.96</v>
      </c>
      <c r="K45" s="53">
        <v>74550.039999999994</v>
      </c>
    </row>
    <row r="46" spans="1:126" s="66" customFormat="1" x14ac:dyDescent="0.25">
      <c r="A46" s="63" t="s">
        <v>12</v>
      </c>
      <c r="B46" s="63">
        <v>1</v>
      </c>
      <c r="C46" s="64"/>
      <c r="D46" s="63"/>
      <c r="E46" s="65">
        <f>E45</f>
        <v>89500</v>
      </c>
      <c r="F46" s="65">
        <f>SUM(F45)</f>
        <v>2568.65</v>
      </c>
      <c r="G46" s="65">
        <f>G45</f>
        <v>9635.51</v>
      </c>
      <c r="H46" s="65">
        <f>H45</f>
        <v>2720.8</v>
      </c>
      <c r="I46" s="65">
        <f>I45</f>
        <v>25</v>
      </c>
      <c r="J46" s="65">
        <f>J45</f>
        <v>14949.96</v>
      </c>
      <c r="K46" s="65">
        <f>K45</f>
        <v>74550.039999999994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126" s="5" customFormat="1" x14ac:dyDescent="0.25">
      <c r="A47" s="26"/>
      <c r="B47" s="26"/>
      <c r="C47" s="35"/>
      <c r="D47" s="26"/>
      <c r="E47" s="27"/>
      <c r="F47" s="27"/>
      <c r="G47" s="27"/>
      <c r="H47" s="27"/>
      <c r="I47" s="27"/>
      <c r="J47" s="27"/>
      <c r="K47" s="27"/>
    </row>
    <row r="48" spans="1:126" s="14" customFormat="1" x14ac:dyDescent="0.25">
      <c r="A48" s="104" t="s">
        <v>323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</row>
    <row r="49" spans="1:126" s="3" customFormat="1" x14ac:dyDescent="0.25">
      <c r="A49" t="s">
        <v>15</v>
      </c>
      <c r="B49" t="s">
        <v>16</v>
      </c>
      <c r="C49" s="32" t="s">
        <v>350</v>
      </c>
      <c r="D49" t="s">
        <v>234</v>
      </c>
      <c r="E49" s="1">
        <v>133000</v>
      </c>
      <c r="F49" s="1">
        <v>3817.1</v>
      </c>
      <c r="G49" s="1">
        <v>19867.79</v>
      </c>
      <c r="H49" s="1">
        <f t="shared" ref="H49" si="15">E49*0.0304</f>
        <v>4043.2</v>
      </c>
      <c r="I49" s="1">
        <v>175</v>
      </c>
      <c r="J49" s="1">
        <v>27903.09</v>
      </c>
      <c r="K49" s="1">
        <f>+E49-J49</f>
        <v>105096.91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126" s="28" customFormat="1" x14ac:dyDescent="0.25">
      <c r="A50" t="s">
        <v>259</v>
      </c>
      <c r="B50" t="s">
        <v>237</v>
      </c>
      <c r="C50" s="32" t="s">
        <v>350</v>
      </c>
      <c r="D50" t="s">
        <v>234</v>
      </c>
      <c r="E50" s="1">
        <v>32000</v>
      </c>
      <c r="F50" s="1">
        <v>918.4</v>
      </c>
      <c r="G50" s="1">
        <v>0</v>
      </c>
      <c r="H50" s="1">
        <v>972.8</v>
      </c>
      <c r="I50" s="1">
        <v>7757.84</v>
      </c>
      <c r="J50" s="1">
        <v>9649.0400000000009</v>
      </c>
      <c r="K50" s="1">
        <f>+E50-J50</f>
        <v>22350.959999999999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126" x14ac:dyDescent="0.25">
      <c r="A51" s="3" t="s">
        <v>12</v>
      </c>
      <c r="B51" s="3">
        <v>2</v>
      </c>
      <c r="C51" s="34"/>
      <c r="D51" s="3"/>
      <c r="E51" s="4">
        <f>SUM(E49:E49)+E50</f>
        <v>165000</v>
      </c>
      <c r="F51" s="4">
        <f>SUM(F49:F49)+F50</f>
        <v>4735.5</v>
      </c>
      <c r="G51" s="4">
        <f>SUM(G49:G50)</f>
        <v>19867.79</v>
      </c>
      <c r="H51" s="4">
        <f>SUM(H49:H49)+H50</f>
        <v>5016</v>
      </c>
      <c r="I51" s="4">
        <f>SUM(I49:I49)+I50</f>
        <v>7932.84</v>
      </c>
      <c r="J51" s="4">
        <f>SUM(J49:J49)+J50</f>
        <v>37552.129999999997</v>
      </c>
      <c r="K51" s="4">
        <f>SUM(K49:K49)+K50</f>
        <v>127447.87</v>
      </c>
    </row>
    <row r="52" spans="1:126" x14ac:dyDescent="0.25">
      <c r="A52" s="26"/>
      <c r="B52" s="26"/>
      <c r="C52" s="35"/>
      <c r="D52" s="26"/>
      <c r="E52" s="27"/>
      <c r="F52" s="27"/>
      <c r="G52" s="27"/>
      <c r="H52" s="27"/>
      <c r="I52" s="27"/>
      <c r="J52" s="27"/>
      <c r="K52" s="27"/>
    </row>
    <row r="53" spans="1:126" x14ac:dyDescent="0.25">
      <c r="A53" s="104" t="s">
        <v>13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26" x14ac:dyDescent="0.25">
      <c r="A54" t="s">
        <v>24</v>
      </c>
      <c r="B54" t="s">
        <v>16</v>
      </c>
      <c r="C54" s="32" t="s">
        <v>350</v>
      </c>
      <c r="D54" t="s">
        <v>234</v>
      </c>
      <c r="E54" s="1">
        <v>90000</v>
      </c>
      <c r="F54" s="1">
        <f>E54*0.0287</f>
        <v>2583</v>
      </c>
      <c r="G54" s="1">
        <v>9375.01</v>
      </c>
      <c r="H54" s="1">
        <f>E54*0.0304</f>
        <v>2736</v>
      </c>
      <c r="I54" s="1">
        <v>3007.45</v>
      </c>
      <c r="J54" s="1">
        <v>17701.46</v>
      </c>
      <c r="K54" s="1">
        <f>E54-J54</f>
        <v>72298.539999999994</v>
      </c>
    </row>
    <row r="55" spans="1:126" s="28" customFormat="1" x14ac:dyDescent="0.25">
      <c r="A55" t="s">
        <v>293</v>
      </c>
      <c r="B55" t="s">
        <v>104</v>
      </c>
      <c r="C55" s="33" t="s">
        <v>350</v>
      </c>
      <c r="D55" t="s">
        <v>234</v>
      </c>
      <c r="E55" s="1">
        <v>60000</v>
      </c>
      <c r="F55" s="1">
        <f>E55*0.0287</f>
        <v>1722</v>
      </c>
      <c r="G55" s="1">
        <v>1245.8699999999999</v>
      </c>
      <c r="H55" s="1">
        <f t="shared" ref="H55" si="16">E55*0.0304</f>
        <v>1824</v>
      </c>
      <c r="I55" s="1">
        <v>4499.8999999999996</v>
      </c>
      <c r="J55" s="1">
        <v>9291.77</v>
      </c>
      <c r="K55" s="1">
        <f>E55-J55</f>
        <v>50708.23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26" x14ac:dyDescent="0.25">
      <c r="A56" s="3" t="s">
        <v>12</v>
      </c>
      <c r="B56" s="3">
        <v>2</v>
      </c>
      <c r="C56" s="34"/>
      <c r="D56" s="3"/>
      <c r="E56" s="4">
        <f>SUM(E54:E55)</f>
        <v>150000</v>
      </c>
      <c r="F56" s="4">
        <f t="shared" ref="F56:K56" si="17">SUM(F54:F55)</f>
        <v>4305</v>
      </c>
      <c r="G56" s="4">
        <f>SUM(G54:G55)</f>
        <v>10620.88</v>
      </c>
      <c r="H56" s="4">
        <f t="shared" si="17"/>
        <v>4560</v>
      </c>
      <c r="I56" s="4">
        <f t="shared" si="17"/>
        <v>7507.35</v>
      </c>
      <c r="J56" s="4">
        <f t="shared" si="17"/>
        <v>26993.23</v>
      </c>
      <c r="K56" s="4">
        <f t="shared" si="17"/>
        <v>123006.77</v>
      </c>
    </row>
    <row r="57" spans="1:126" s="5" customFormat="1" x14ac:dyDescent="0.25">
      <c r="A57" s="2"/>
      <c r="B57" s="2"/>
      <c r="C57" s="36"/>
      <c r="D57" s="2"/>
      <c r="E57" s="77"/>
      <c r="F57" s="77"/>
      <c r="G57" s="77"/>
      <c r="H57" s="77"/>
      <c r="I57" s="77"/>
      <c r="J57" s="77"/>
      <c r="K57" s="77"/>
    </row>
    <row r="58" spans="1:126" s="60" customFormat="1" x14ac:dyDescent="0.25">
      <c r="A58" s="10" t="s">
        <v>176</v>
      </c>
      <c r="B58" s="10"/>
      <c r="C58" s="43"/>
      <c r="D58" s="12"/>
      <c r="E58" s="10"/>
      <c r="F58" s="10"/>
      <c r="G58" s="10"/>
      <c r="H58" s="10"/>
      <c r="I58" s="10"/>
      <c r="J58" s="10"/>
      <c r="K58" s="10"/>
    </row>
    <row r="59" spans="1:126" s="2" customFormat="1" x14ac:dyDescent="0.25">
      <c r="A59" s="5" t="s">
        <v>236</v>
      </c>
      <c r="B59" t="s">
        <v>312</v>
      </c>
      <c r="C59" s="32" t="s">
        <v>351</v>
      </c>
      <c r="D59" t="s">
        <v>234</v>
      </c>
      <c r="E59" s="1">
        <v>35000</v>
      </c>
      <c r="F59" s="1">
        <f>E59*0.0287</f>
        <v>1004.5</v>
      </c>
      <c r="G59" s="1">
        <v>0</v>
      </c>
      <c r="H59" s="1">
        <f>E59*0.0304</f>
        <v>1064</v>
      </c>
      <c r="I59" s="1">
        <v>175</v>
      </c>
      <c r="J59" s="1">
        <v>2243.5</v>
      </c>
      <c r="K59" s="1">
        <f>E59-J59</f>
        <v>32756.5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</row>
    <row r="60" spans="1:126" x14ac:dyDescent="0.25">
      <c r="A60" s="5" t="s">
        <v>361</v>
      </c>
      <c r="B60" t="s">
        <v>362</v>
      </c>
      <c r="C60" s="32" t="s">
        <v>350</v>
      </c>
      <c r="D60" t="s">
        <v>232</v>
      </c>
      <c r="E60" s="1">
        <v>44000</v>
      </c>
      <c r="F60" s="1">
        <v>1262.8</v>
      </c>
      <c r="G60" s="1">
        <v>553.46</v>
      </c>
      <c r="H60" s="1">
        <v>1337.6</v>
      </c>
      <c r="I60" s="1">
        <v>3319.9</v>
      </c>
      <c r="J60" s="1">
        <v>6473.76</v>
      </c>
      <c r="K60" s="1">
        <v>37526.239999999998</v>
      </c>
    </row>
    <row r="61" spans="1:126" s="2" customFormat="1" x14ac:dyDescent="0.25">
      <c r="A61" s="5" t="s">
        <v>8</v>
      </c>
      <c r="B61" t="s">
        <v>9</v>
      </c>
      <c r="C61" s="32" t="s">
        <v>350</v>
      </c>
      <c r="D61" t="s">
        <v>232</v>
      </c>
      <c r="E61" s="1">
        <v>32000</v>
      </c>
      <c r="F61" s="1">
        <v>918.4</v>
      </c>
      <c r="G61" s="1">
        <v>0</v>
      </c>
      <c r="H61" s="1">
        <v>972.8</v>
      </c>
      <c r="I61" s="1">
        <v>1687.45</v>
      </c>
      <c r="J61" s="1">
        <v>3578.65</v>
      </c>
      <c r="K61" s="1">
        <v>28421.35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x14ac:dyDescent="0.25">
      <c r="A62" s="28" t="s">
        <v>179</v>
      </c>
      <c r="B62" s="28" t="s">
        <v>206</v>
      </c>
      <c r="C62" s="32" t="s">
        <v>351</v>
      </c>
      <c r="D62" t="s">
        <v>232</v>
      </c>
      <c r="E62" s="1">
        <v>40000</v>
      </c>
      <c r="F62" s="1">
        <f t="shared" ref="F62:F66" si="18">E62*0.0287</f>
        <v>1148</v>
      </c>
      <c r="G62" s="1">
        <v>442.65</v>
      </c>
      <c r="H62" s="1">
        <f t="shared" ref="H62:H66" si="19">E62*0.0304</f>
        <v>1216</v>
      </c>
      <c r="I62" s="1">
        <v>6243.2</v>
      </c>
      <c r="J62" s="1">
        <v>9049.85</v>
      </c>
      <c r="K62" s="1">
        <v>30950.15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x14ac:dyDescent="0.25">
      <c r="A63" s="5" t="s">
        <v>180</v>
      </c>
      <c r="B63" t="s">
        <v>181</v>
      </c>
      <c r="C63" s="32" t="s">
        <v>350</v>
      </c>
      <c r="D63" t="s">
        <v>232</v>
      </c>
      <c r="E63" s="1">
        <v>58000</v>
      </c>
      <c r="F63" s="1">
        <f t="shared" si="18"/>
        <v>1664.6</v>
      </c>
      <c r="G63" s="1">
        <v>2529.35</v>
      </c>
      <c r="H63" s="1">
        <f t="shared" si="19"/>
        <v>1763.2</v>
      </c>
      <c r="I63" s="1">
        <v>3739.9</v>
      </c>
      <c r="J63" s="1">
        <v>9697.0499999999993</v>
      </c>
      <c r="K63" s="1">
        <f>E63-J63</f>
        <v>48302.95</v>
      </c>
    </row>
    <row r="64" spans="1:126" x14ac:dyDescent="0.25">
      <c r="A64" s="5" t="s">
        <v>289</v>
      </c>
      <c r="B64" s="21" t="s">
        <v>62</v>
      </c>
      <c r="C64" s="32" t="s">
        <v>351</v>
      </c>
      <c r="D64" s="16" t="s">
        <v>234</v>
      </c>
      <c r="E64" s="1">
        <v>36000</v>
      </c>
      <c r="F64" s="1">
        <f t="shared" si="18"/>
        <v>1033.2</v>
      </c>
      <c r="G64" s="1">
        <v>0</v>
      </c>
      <c r="H64" s="1">
        <f t="shared" si="19"/>
        <v>1094.4000000000001</v>
      </c>
      <c r="I64" s="1">
        <v>175</v>
      </c>
      <c r="J64" s="1">
        <v>2302.6</v>
      </c>
      <c r="K64" s="1">
        <f>+E64-J64</f>
        <v>33697.4</v>
      </c>
    </row>
    <row r="65" spans="1:126" x14ac:dyDescent="0.25">
      <c r="A65" s="5" t="s">
        <v>235</v>
      </c>
      <c r="B65" t="s">
        <v>182</v>
      </c>
      <c r="C65" s="32" t="s">
        <v>351</v>
      </c>
      <c r="D65" t="s">
        <v>234</v>
      </c>
      <c r="E65" s="1">
        <v>28350</v>
      </c>
      <c r="F65" s="1">
        <f t="shared" si="18"/>
        <v>813.65</v>
      </c>
      <c r="G65" s="1">
        <v>0</v>
      </c>
      <c r="H65" s="1">
        <v>861.84</v>
      </c>
      <c r="I65" s="1">
        <v>3323.5</v>
      </c>
      <c r="J65" s="1">
        <v>4998.99</v>
      </c>
      <c r="K65" s="1">
        <f t="shared" ref="K65:K66" si="20">E65-J65</f>
        <v>23351.01</v>
      </c>
    </row>
    <row r="66" spans="1:126" x14ac:dyDescent="0.25">
      <c r="A66" s="5" t="s">
        <v>248</v>
      </c>
      <c r="B66" t="s">
        <v>247</v>
      </c>
      <c r="C66" s="32" t="s">
        <v>350</v>
      </c>
      <c r="D66" t="s">
        <v>234</v>
      </c>
      <c r="E66" s="1">
        <v>61000</v>
      </c>
      <c r="F66" s="1">
        <f t="shared" si="18"/>
        <v>1750.7</v>
      </c>
      <c r="G66" s="1">
        <v>3674.86</v>
      </c>
      <c r="H66" s="1">
        <f t="shared" si="19"/>
        <v>1854.4</v>
      </c>
      <c r="I66" s="1">
        <v>175</v>
      </c>
      <c r="J66" s="1">
        <v>7454.96</v>
      </c>
      <c r="K66" s="1">
        <f t="shared" si="20"/>
        <v>53545.04</v>
      </c>
    </row>
    <row r="67" spans="1:126" x14ac:dyDescent="0.25">
      <c r="A67" s="5" t="s">
        <v>357</v>
      </c>
      <c r="B67" t="s">
        <v>118</v>
      </c>
      <c r="C67" s="32" t="s">
        <v>350</v>
      </c>
      <c r="D67" t="s">
        <v>234</v>
      </c>
      <c r="E67" s="1">
        <v>49000</v>
      </c>
      <c r="F67" s="1">
        <f t="shared" ref="F67" si="21">E67*0.0287</f>
        <v>1406.3</v>
      </c>
      <c r="G67" s="1">
        <v>1712.87</v>
      </c>
      <c r="H67" s="1">
        <f t="shared" ref="H67" si="22">E67*0.0304</f>
        <v>1489.6</v>
      </c>
      <c r="I67" s="1">
        <v>175</v>
      </c>
      <c r="J67" s="1">
        <v>4783.7700000000004</v>
      </c>
      <c r="K67" s="1">
        <f t="shared" ref="K67" si="23">E67-J67</f>
        <v>44216.23</v>
      </c>
    </row>
    <row r="68" spans="1:126" x14ac:dyDescent="0.25">
      <c r="A68" s="3" t="s">
        <v>12</v>
      </c>
      <c r="B68" s="3">
        <v>9</v>
      </c>
      <c r="C68" s="34"/>
      <c r="D68" s="3"/>
      <c r="E68" s="4">
        <f>SUM(E59:E67)</f>
        <v>383350</v>
      </c>
      <c r="F68" s="4">
        <f t="shared" ref="F68:K68" si="24">SUM(F59:F67)</f>
        <v>11002.15</v>
      </c>
      <c r="G68" s="4">
        <f>SUM(G59:G67)</f>
        <v>8913.19</v>
      </c>
      <c r="H68" s="4">
        <f t="shared" si="24"/>
        <v>11653.84</v>
      </c>
      <c r="I68" s="4">
        <f t="shared" si="24"/>
        <v>19013.95</v>
      </c>
      <c r="J68" s="4">
        <f t="shared" si="24"/>
        <v>50583.13</v>
      </c>
      <c r="K68" s="4">
        <f t="shared" si="24"/>
        <v>332766.87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s="14" customFormat="1" ht="17.25" customHeight="1" x14ac:dyDescent="0.25">
      <c r="A70" s="10" t="s">
        <v>325</v>
      </c>
      <c r="B70" s="10"/>
      <c r="C70" s="36"/>
      <c r="D70" s="12"/>
      <c r="E70" s="10"/>
      <c r="F70" s="10"/>
      <c r="G70" s="10"/>
      <c r="H70" s="10"/>
      <c r="I70" s="10"/>
      <c r="J70" s="10"/>
      <c r="K70" s="1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</row>
    <row r="71" spans="1:126" x14ac:dyDescent="0.25">
      <c r="A71" t="s">
        <v>183</v>
      </c>
      <c r="B71" t="s">
        <v>386</v>
      </c>
      <c r="C71" s="32" t="s">
        <v>350</v>
      </c>
      <c r="D71" t="s">
        <v>234</v>
      </c>
      <c r="E71" s="1">
        <v>44000</v>
      </c>
      <c r="F71" s="1">
        <f>E71*0.0287</f>
        <v>1262.8</v>
      </c>
      <c r="G71" s="1">
        <v>0</v>
      </c>
      <c r="H71" s="1">
        <f>E71*0.0304</f>
        <v>1337.6</v>
      </c>
      <c r="I71" s="1">
        <v>1395</v>
      </c>
      <c r="J71" s="1">
        <v>3995.4</v>
      </c>
      <c r="K71" s="1">
        <v>40004.6</v>
      </c>
    </row>
    <row r="72" spans="1:126" x14ac:dyDescent="0.25">
      <c r="A72" t="s">
        <v>185</v>
      </c>
      <c r="B72" t="s">
        <v>386</v>
      </c>
      <c r="C72" s="32" t="s">
        <v>351</v>
      </c>
      <c r="D72" t="s">
        <v>232</v>
      </c>
      <c r="E72" s="1">
        <v>45000</v>
      </c>
      <c r="F72" s="1">
        <f t="shared" ref="F72:F74" si="25">E72*0.0287</f>
        <v>1291.5</v>
      </c>
      <c r="G72" s="1">
        <v>1148.33</v>
      </c>
      <c r="H72" s="1">
        <f t="shared" ref="H72:H75" si="26">E72*0.0304</f>
        <v>1368</v>
      </c>
      <c r="I72" s="1">
        <v>175</v>
      </c>
      <c r="J72" s="1">
        <v>3982.83</v>
      </c>
      <c r="K72" s="1">
        <f t="shared" ref="K72" si="27">E72-J72</f>
        <v>41017.17</v>
      </c>
    </row>
    <row r="73" spans="1:126" x14ac:dyDescent="0.25">
      <c r="A73" t="s">
        <v>186</v>
      </c>
      <c r="B73" t="s">
        <v>16</v>
      </c>
      <c r="C73" s="32" t="s">
        <v>350</v>
      </c>
      <c r="D73" t="s">
        <v>232</v>
      </c>
      <c r="E73" s="1">
        <v>89500</v>
      </c>
      <c r="F73" s="1">
        <f t="shared" si="25"/>
        <v>2568.65</v>
      </c>
      <c r="G73" s="1">
        <v>9635.51</v>
      </c>
      <c r="H73" s="1">
        <f t="shared" si="26"/>
        <v>2720.8</v>
      </c>
      <c r="I73" s="1">
        <v>1617.5</v>
      </c>
      <c r="J73" s="1">
        <v>16542.46</v>
      </c>
      <c r="K73" s="1">
        <v>72957.539999999994</v>
      </c>
    </row>
    <row r="74" spans="1:126" x14ac:dyDescent="0.25">
      <c r="A74" s="17" t="s">
        <v>385</v>
      </c>
      <c r="B74" s="17" t="s">
        <v>386</v>
      </c>
      <c r="C74" s="37" t="s">
        <v>351</v>
      </c>
      <c r="D74" s="22" t="s">
        <v>234</v>
      </c>
      <c r="E74" s="1">
        <v>44000</v>
      </c>
      <c r="F74" s="1">
        <f t="shared" si="25"/>
        <v>1262.8</v>
      </c>
      <c r="G74" s="1">
        <v>0</v>
      </c>
      <c r="H74" s="1">
        <f t="shared" si="26"/>
        <v>1337.6</v>
      </c>
      <c r="I74" s="1">
        <v>175</v>
      </c>
      <c r="J74" s="1">
        <v>2775.4</v>
      </c>
      <c r="K74" s="1">
        <v>41224.6</v>
      </c>
    </row>
    <row r="75" spans="1:126" s="14" customFormat="1" x14ac:dyDescent="0.25">
      <c r="A75" s="17" t="s">
        <v>387</v>
      </c>
      <c r="B75" s="17" t="s">
        <v>386</v>
      </c>
      <c r="C75" s="37" t="s">
        <v>351</v>
      </c>
      <c r="D75" s="22" t="s">
        <v>234</v>
      </c>
      <c r="E75" s="1">
        <v>44000</v>
      </c>
      <c r="F75" s="1">
        <v>1262.8</v>
      </c>
      <c r="G75" s="1">
        <v>0</v>
      </c>
      <c r="H75" s="1">
        <f t="shared" si="26"/>
        <v>1337.6</v>
      </c>
      <c r="I75" s="1">
        <v>175</v>
      </c>
      <c r="J75" s="1">
        <v>2775.4</v>
      </c>
      <c r="K75" s="1">
        <v>41224.6</v>
      </c>
    </row>
    <row r="76" spans="1:126" s="14" customFormat="1" x14ac:dyDescent="0.25">
      <c r="A76" s="3" t="s">
        <v>12</v>
      </c>
      <c r="B76" s="3">
        <v>5</v>
      </c>
      <c r="C76" s="34"/>
      <c r="D76" s="3"/>
      <c r="E76" s="4">
        <f>SUM(E71:E73)+E74+E75</f>
        <v>266500</v>
      </c>
      <c r="F76" s="4">
        <f t="shared" ref="F76:K76" si="28">SUM(F71:F75)</f>
        <v>7648.55</v>
      </c>
      <c r="G76" s="4">
        <f>SUM(G71:G75)</f>
        <v>10783.84</v>
      </c>
      <c r="H76" s="4">
        <f t="shared" si="28"/>
        <v>8101.6</v>
      </c>
      <c r="I76" s="4">
        <f t="shared" si="28"/>
        <v>3537.5</v>
      </c>
      <c r="J76" s="4">
        <f t="shared" si="28"/>
        <v>30071.49</v>
      </c>
      <c r="K76" s="4">
        <f t="shared" si="28"/>
        <v>236428.51</v>
      </c>
    </row>
    <row r="77" spans="1:126" s="14" customFormat="1" x14ac:dyDescent="0.25">
      <c r="A77"/>
      <c r="B77"/>
      <c r="C77" s="32"/>
      <c r="D77"/>
      <c r="E77" s="1"/>
      <c r="F77" s="1"/>
      <c r="G77" s="1"/>
      <c r="H77" s="1"/>
      <c r="I77" s="1"/>
      <c r="J77" s="1"/>
      <c r="K77" s="1"/>
    </row>
    <row r="78" spans="1:126" x14ac:dyDescent="0.25">
      <c r="A78" s="10" t="s">
        <v>324</v>
      </c>
      <c r="B78" s="10"/>
      <c r="C78" s="36"/>
      <c r="D78" s="12"/>
      <c r="E78" s="10"/>
      <c r="F78" s="10"/>
      <c r="G78" s="10"/>
      <c r="H78" s="10"/>
      <c r="I78" s="10"/>
      <c r="J78" s="10"/>
      <c r="K78" s="10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52" t="s">
        <v>184</v>
      </c>
      <c r="B79" s="52" t="s">
        <v>99</v>
      </c>
      <c r="C79" s="43" t="s">
        <v>350</v>
      </c>
      <c r="D79" s="52" t="s">
        <v>234</v>
      </c>
      <c r="E79" s="88">
        <v>51000</v>
      </c>
      <c r="F79" s="88">
        <v>1463.7</v>
      </c>
      <c r="G79" s="54">
        <v>1995.14</v>
      </c>
      <c r="H79" s="55">
        <v>1550.4</v>
      </c>
      <c r="I79" s="55">
        <v>175</v>
      </c>
      <c r="J79" s="55">
        <v>5184.24</v>
      </c>
      <c r="K79" s="55">
        <v>45815.76</v>
      </c>
    </row>
    <row r="80" spans="1:126" x14ac:dyDescent="0.25">
      <c r="A80" s="3" t="s">
        <v>12</v>
      </c>
      <c r="B80" s="3">
        <v>1</v>
      </c>
      <c r="C80" s="34"/>
      <c r="D80" s="3"/>
      <c r="E80" s="4">
        <f>E79</f>
        <v>51000</v>
      </c>
      <c r="F80" s="4">
        <f>+F79</f>
        <v>1463.7</v>
      </c>
      <c r="G80" s="4">
        <f>G79</f>
        <v>1995.14</v>
      </c>
      <c r="H80" s="4">
        <f>H79</f>
        <v>1550.4</v>
      </c>
      <c r="I80" s="4">
        <f>I79</f>
        <v>175</v>
      </c>
      <c r="J80" s="4">
        <f>J79</f>
        <v>5184.24</v>
      </c>
      <c r="K80" s="4">
        <f>K79</f>
        <v>45815.76</v>
      </c>
    </row>
    <row r="81" spans="1:126" x14ac:dyDescent="0.25"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26" s="14" customFormat="1" x14ac:dyDescent="0.25">
      <c r="A82" s="104" t="s">
        <v>192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26" x14ac:dyDescent="0.25">
      <c r="A83" t="s">
        <v>299</v>
      </c>
      <c r="B83" s="21" t="s">
        <v>20</v>
      </c>
      <c r="C83" s="32" t="s">
        <v>350</v>
      </c>
      <c r="D83" t="s">
        <v>234</v>
      </c>
      <c r="E83" s="1">
        <v>27500</v>
      </c>
      <c r="F83" s="1">
        <f>E83*0.0287</f>
        <v>789.25</v>
      </c>
      <c r="G83" s="1">
        <v>0</v>
      </c>
      <c r="H83" s="1">
        <f>E83*0.0304</f>
        <v>836</v>
      </c>
      <c r="I83" s="1">
        <v>1715</v>
      </c>
      <c r="J83" s="1">
        <v>3340.25</v>
      </c>
      <c r="K83" s="1">
        <v>24159.75</v>
      </c>
    </row>
    <row r="84" spans="1:126" x14ac:dyDescent="0.25">
      <c r="A84" t="s">
        <v>472</v>
      </c>
      <c r="B84" t="s">
        <v>470</v>
      </c>
      <c r="C84" s="32" t="s">
        <v>350</v>
      </c>
      <c r="D84" t="s">
        <v>436</v>
      </c>
      <c r="E84" s="1">
        <v>76000</v>
      </c>
      <c r="F84" s="1">
        <f>E84*0.0287</f>
        <v>2181.1999999999998</v>
      </c>
      <c r="G84" s="1">
        <v>6497.56</v>
      </c>
      <c r="H84" s="1">
        <f>E84*0.0304</f>
        <v>2310.4</v>
      </c>
      <c r="I84" s="1">
        <v>25</v>
      </c>
      <c r="J84" s="1">
        <v>11014.16</v>
      </c>
      <c r="K84" s="1">
        <v>64985.84</v>
      </c>
    </row>
    <row r="85" spans="1:126" x14ac:dyDescent="0.25">
      <c r="A85" s="3" t="s">
        <v>12</v>
      </c>
      <c r="B85" s="3">
        <v>2</v>
      </c>
      <c r="C85" s="34"/>
      <c r="D85" s="3"/>
      <c r="E85" s="4">
        <f>E83+E84</f>
        <v>103500</v>
      </c>
      <c r="F85" s="4">
        <f>SUM(F84:F84)+F83</f>
        <v>2970.45</v>
      </c>
      <c r="G85" s="4">
        <f>SUM(G84:G84)+G83</f>
        <v>6497.56</v>
      </c>
      <c r="H85" s="4">
        <f>SUM(H84:H84)+H83</f>
        <v>3146.4</v>
      </c>
      <c r="I85" s="4">
        <f>I83+I84</f>
        <v>1740</v>
      </c>
      <c r="J85" s="4">
        <f>SUM(J83:J84)</f>
        <v>14354.41</v>
      </c>
      <c r="K85" s="4">
        <f>K83+K84</f>
        <v>89145.59</v>
      </c>
    </row>
    <row r="86" spans="1:126" x14ac:dyDescent="0.25">
      <c r="L86"/>
      <c r="M86"/>
      <c r="N86"/>
      <c r="O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x14ac:dyDescent="0.25">
      <c r="A87" s="104" t="s">
        <v>430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/>
      <c r="M87"/>
      <c r="N87"/>
      <c r="O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x14ac:dyDescent="0.25">
      <c r="A88" t="s">
        <v>53</v>
      </c>
      <c r="B88" t="s">
        <v>363</v>
      </c>
      <c r="C88" s="32" t="s">
        <v>350</v>
      </c>
      <c r="D88" t="s">
        <v>232</v>
      </c>
      <c r="E88" s="1">
        <v>45000</v>
      </c>
      <c r="F88" s="1">
        <f t="shared" ref="F88:F89" si="29">E88*0.0287</f>
        <v>1291.5</v>
      </c>
      <c r="G88">
        <v>694.59</v>
      </c>
      <c r="H88" s="1">
        <v>1368</v>
      </c>
      <c r="I88" s="1">
        <v>3169.9</v>
      </c>
      <c r="J88" s="1">
        <v>6523.99</v>
      </c>
      <c r="K88" s="1">
        <v>38476.01</v>
      </c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x14ac:dyDescent="0.25">
      <c r="A89" t="s">
        <v>54</v>
      </c>
      <c r="B89" t="s">
        <v>363</v>
      </c>
      <c r="C89" s="32" t="s">
        <v>350</v>
      </c>
      <c r="D89" t="s">
        <v>232</v>
      </c>
      <c r="E89" s="1">
        <v>76000</v>
      </c>
      <c r="F89" s="1">
        <f t="shared" si="29"/>
        <v>2181.1999999999998</v>
      </c>
      <c r="G89" s="1">
        <v>6497.56</v>
      </c>
      <c r="H89" s="1">
        <v>2310.4</v>
      </c>
      <c r="I89">
        <v>145</v>
      </c>
      <c r="J89" s="1">
        <v>11134.16</v>
      </c>
      <c r="K89" s="1">
        <v>64865.84</v>
      </c>
    </row>
    <row r="90" spans="1:126" x14ac:dyDescent="0.25">
      <c r="A90" s="3" t="s">
        <v>12</v>
      </c>
      <c r="B90" s="3">
        <v>2</v>
      </c>
      <c r="C90" s="34"/>
      <c r="D90" s="3"/>
      <c r="E90" s="4">
        <f>SUM(E88:E89)</f>
        <v>121000</v>
      </c>
      <c r="F90" s="4">
        <f t="shared" ref="F90:K90" si="30">SUM(F88:F89)</f>
        <v>3472.7</v>
      </c>
      <c r="G90" s="4">
        <f>SUM(G88:G89)</f>
        <v>7192.15</v>
      </c>
      <c r="H90" s="4">
        <f t="shared" si="30"/>
        <v>3678.4</v>
      </c>
      <c r="I90" s="4">
        <f t="shared" si="30"/>
        <v>3314.9</v>
      </c>
      <c r="J90" s="4">
        <f t="shared" si="30"/>
        <v>17658.150000000001</v>
      </c>
      <c r="K90" s="4">
        <f t="shared" si="30"/>
        <v>103341.85</v>
      </c>
    </row>
    <row r="92" spans="1:126" x14ac:dyDescent="0.25">
      <c r="A92" s="104" t="s">
        <v>326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t="s">
        <v>26</v>
      </c>
      <c r="B93" t="s">
        <v>276</v>
      </c>
      <c r="C93" s="32" t="s">
        <v>350</v>
      </c>
      <c r="D93" t="s">
        <v>232</v>
      </c>
      <c r="E93" s="1">
        <v>89500</v>
      </c>
      <c r="F93" s="1">
        <v>2568.65</v>
      </c>
      <c r="G93" s="1">
        <v>9257.39</v>
      </c>
      <c r="H93" s="1">
        <f>E93*0.0304</f>
        <v>2720.8</v>
      </c>
      <c r="I93" s="1">
        <v>12210.21</v>
      </c>
      <c r="J93" s="1">
        <v>26757.05</v>
      </c>
      <c r="K93" s="1">
        <f>+E93-J93</f>
        <v>62742.95</v>
      </c>
    </row>
    <row r="94" spans="1:126" x14ac:dyDescent="0.25">
      <c r="A94" t="s">
        <v>220</v>
      </c>
      <c r="B94" t="s">
        <v>99</v>
      </c>
      <c r="C94" s="32" t="s">
        <v>350</v>
      </c>
      <c r="D94" t="s">
        <v>234</v>
      </c>
      <c r="E94" s="1">
        <v>66000</v>
      </c>
      <c r="F94" s="1">
        <v>1894.2</v>
      </c>
      <c r="G94" s="1">
        <v>4615.76</v>
      </c>
      <c r="H94" s="1">
        <f>E94*0.0304</f>
        <v>2006.4</v>
      </c>
      <c r="I94" s="1">
        <v>2035</v>
      </c>
      <c r="J94" s="1">
        <v>10551.36</v>
      </c>
      <c r="K94" s="1">
        <f t="shared" ref="K94:K96" si="31">+E94-J94</f>
        <v>55448.639999999999</v>
      </c>
    </row>
    <row r="95" spans="1:126" x14ac:dyDescent="0.25">
      <c r="A95" s="17" t="s">
        <v>291</v>
      </c>
      <c r="B95" s="17" t="s">
        <v>313</v>
      </c>
      <c r="C95" s="37" t="s">
        <v>350</v>
      </c>
      <c r="D95" s="22" t="s">
        <v>234</v>
      </c>
      <c r="E95" s="1">
        <v>44000</v>
      </c>
      <c r="F95" s="1">
        <v>1262.8</v>
      </c>
      <c r="G95" s="1">
        <v>0</v>
      </c>
      <c r="H95" s="1">
        <f>E95*0.0304</f>
        <v>1337.6</v>
      </c>
      <c r="I95" s="1">
        <v>1375</v>
      </c>
      <c r="J95" s="1">
        <v>3975.4</v>
      </c>
      <c r="K95" s="1">
        <f>+E95-J95</f>
        <v>40024.6</v>
      </c>
    </row>
    <row r="96" spans="1:126" s="91" customFormat="1" x14ac:dyDescent="0.25">
      <c r="A96" s="28" t="s">
        <v>471</v>
      </c>
      <c r="B96" s="28" t="s">
        <v>104</v>
      </c>
      <c r="C96" s="89" t="s">
        <v>350</v>
      </c>
      <c r="D96" s="28" t="s">
        <v>443</v>
      </c>
      <c r="E96" s="90">
        <v>56000</v>
      </c>
      <c r="F96" s="90">
        <v>1607.2</v>
      </c>
      <c r="G96" s="90">
        <v>2733.96</v>
      </c>
      <c r="H96" s="90">
        <v>1702.4</v>
      </c>
      <c r="I96" s="90">
        <v>2295</v>
      </c>
      <c r="J96" s="90">
        <v>8338.56</v>
      </c>
      <c r="K96" s="90">
        <f t="shared" si="31"/>
        <v>47661.440000000002</v>
      </c>
    </row>
    <row r="97" spans="1:126" x14ac:dyDescent="0.25">
      <c r="A97" s="3" t="s">
        <v>12</v>
      </c>
      <c r="B97" s="3">
        <v>4</v>
      </c>
      <c r="C97" s="34"/>
      <c r="D97" s="3"/>
      <c r="E97" s="4">
        <f>SUM(E93:E96)</f>
        <v>255500</v>
      </c>
      <c r="F97" s="4">
        <f>+F95+F93+F94+F96</f>
        <v>7332.85</v>
      </c>
      <c r="G97" s="4">
        <f>SUM(G92:G96)</f>
        <v>16607.11</v>
      </c>
      <c r="H97" s="4">
        <f>SUM(H92:H96)</f>
        <v>7767.2</v>
      </c>
      <c r="I97" s="4">
        <f>SUM(I92:I96)</f>
        <v>17915.21</v>
      </c>
      <c r="J97" s="4">
        <f>SUM(J93:J96)</f>
        <v>49622.37</v>
      </c>
      <c r="K97" s="4">
        <f>SUM(K93:K96)</f>
        <v>205877.63</v>
      </c>
    </row>
    <row r="98" spans="1:126" x14ac:dyDescent="0.25"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s="104" t="s">
        <v>327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5" customFormat="1" x14ac:dyDescent="0.25">
      <c r="A100" s="5" t="s">
        <v>25</v>
      </c>
      <c r="B100" s="29" t="s">
        <v>454</v>
      </c>
      <c r="C100" s="39" t="s">
        <v>350</v>
      </c>
      <c r="D100" s="5" t="s">
        <v>232</v>
      </c>
      <c r="E100" s="30">
        <v>89500</v>
      </c>
      <c r="F100" s="30">
        <f>E100*0.0287</f>
        <v>2568.65</v>
      </c>
      <c r="G100" s="30">
        <v>9257.39</v>
      </c>
      <c r="H100" s="30">
        <f>E100*0.0304</f>
        <v>2720.8</v>
      </c>
      <c r="I100" s="30">
        <v>11309.85</v>
      </c>
      <c r="J100" s="30">
        <v>25856.69</v>
      </c>
      <c r="K100" s="30">
        <v>63643.31</v>
      </c>
    </row>
    <row r="101" spans="1:126" x14ac:dyDescent="0.25">
      <c r="A101" s="3" t="s">
        <v>12</v>
      </c>
      <c r="B101" s="3">
        <v>1</v>
      </c>
      <c r="C101" s="34"/>
      <c r="D101" s="3"/>
      <c r="E101" s="4">
        <f>SUM(E100)</f>
        <v>89500</v>
      </c>
      <c r="F101" s="4">
        <f t="shared" ref="F101:K101" si="32">SUM(F100)</f>
        <v>2568.65</v>
      </c>
      <c r="G101" s="4">
        <f>SUM(G100)</f>
        <v>9257.39</v>
      </c>
      <c r="H101" s="4">
        <f t="shared" si="32"/>
        <v>2720.8</v>
      </c>
      <c r="I101" s="4">
        <f>I100</f>
        <v>11309.85</v>
      </c>
      <c r="J101" s="4">
        <f t="shared" si="32"/>
        <v>25856.69</v>
      </c>
      <c r="K101" s="4">
        <f t="shared" si="32"/>
        <v>63643.31</v>
      </c>
    </row>
    <row r="103" spans="1:126" x14ac:dyDescent="0.25">
      <c r="A103" s="104" t="s">
        <v>328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26" x14ac:dyDescent="0.25">
      <c r="A104" t="s">
        <v>219</v>
      </c>
      <c r="B104" t="s">
        <v>104</v>
      </c>
      <c r="C104" s="32" t="s">
        <v>350</v>
      </c>
      <c r="D104" t="s">
        <v>234</v>
      </c>
      <c r="E104" s="1">
        <v>76000</v>
      </c>
      <c r="F104" s="1">
        <f>E104*0.0287</f>
        <v>2181.1999999999998</v>
      </c>
      <c r="G104" s="1">
        <v>6497.56</v>
      </c>
      <c r="H104" s="1">
        <f>E104*0.0304</f>
        <v>2310.4</v>
      </c>
      <c r="I104" s="1">
        <v>3125</v>
      </c>
      <c r="J104" s="1">
        <v>14114.16</v>
      </c>
      <c r="K104" s="1">
        <v>61885.84</v>
      </c>
    </row>
    <row r="105" spans="1:126" x14ac:dyDescent="0.25">
      <c r="A105" t="s">
        <v>124</v>
      </c>
      <c r="B105" t="s">
        <v>313</v>
      </c>
      <c r="C105" s="32" t="s">
        <v>350</v>
      </c>
      <c r="D105" t="s">
        <v>232</v>
      </c>
      <c r="E105" s="1">
        <v>44000</v>
      </c>
      <c r="F105" s="1">
        <f>E105*0.0287</f>
        <v>1262.8</v>
      </c>
      <c r="G105" s="1">
        <v>1007.19</v>
      </c>
      <c r="H105" s="1">
        <f>E105*0.0304</f>
        <v>1337.6</v>
      </c>
      <c r="I105" s="1">
        <v>5072.17</v>
      </c>
      <c r="J105" s="1">
        <v>8679.76</v>
      </c>
      <c r="K105" s="1">
        <v>35320.239999999998</v>
      </c>
    </row>
    <row r="106" spans="1:126" x14ac:dyDescent="0.25">
      <c r="A106" t="s">
        <v>382</v>
      </c>
      <c r="B106" t="s">
        <v>104</v>
      </c>
      <c r="C106" s="32" t="s">
        <v>350</v>
      </c>
      <c r="D106" t="s">
        <v>232</v>
      </c>
      <c r="E106" s="1">
        <v>56000</v>
      </c>
      <c r="F106" s="1">
        <v>1607.2</v>
      </c>
      <c r="G106" s="1">
        <v>2733.96</v>
      </c>
      <c r="H106" s="1">
        <v>1702.4</v>
      </c>
      <c r="I106" s="1">
        <v>2325.02</v>
      </c>
      <c r="J106" s="1">
        <v>8368.58</v>
      </c>
      <c r="K106" s="1">
        <v>47631.42</v>
      </c>
    </row>
    <row r="107" spans="1:126" x14ac:dyDescent="0.25">
      <c r="A107" s="3" t="s">
        <v>12</v>
      </c>
      <c r="B107" s="3">
        <v>3</v>
      </c>
      <c r="C107" s="34"/>
      <c r="D107" s="3"/>
      <c r="E107" s="4">
        <f>E104+E105+E106</f>
        <v>176000</v>
      </c>
      <c r="F107" s="4">
        <f>SUM(F104:F106)</f>
        <v>5051.2</v>
      </c>
      <c r="G107" s="4">
        <f>SUM(G103:G105)+G106</f>
        <v>10238.709999999999</v>
      </c>
      <c r="H107" s="4">
        <f>SUM(H103:H105)+H106</f>
        <v>5350.4</v>
      </c>
      <c r="I107" s="4">
        <f>SUM(I103:I105)+I106</f>
        <v>10522.19</v>
      </c>
      <c r="J107" s="4">
        <f>SUM(J103:J105)+J106</f>
        <v>31162.5</v>
      </c>
      <c r="K107" s="4">
        <f>SUM(K103:K105)+K106</f>
        <v>144837.5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9" spans="1:126" x14ac:dyDescent="0.25">
      <c r="A109" s="10" t="s">
        <v>329</v>
      </c>
      <c r="B109" s="10"/>
      <c r="C109" s="36"/>
      <c r="D109" s="12"/>
      <c r="E109" s="10"/>
      <c r="F109" s="10"/>
      <c r="G109" s="10"/>
      <c r="H109" s="10"/>
      <c r="I109" s="10"/>
      <c r="J109" s="10"/>
      <c r="K109" s="10"/>
    </row>
    <row r="110" spans="1:126" x14ac:dyDescent="0.25">
      <c r="A110" t="s">
        <v>229</v>
      </c>
      <c r="B110" t="s">
        <v>170</v>
      </c>
      <c r="C110" s="32" t="s">
        <v>351</v>
      </c>
      <c r="D110" t="s">
        <v>234</v>
      </c>
      <c r="E110" s="1">
        <v>36000</v>
      </c>
      <c r="F110" s="1">
        <f>E110*0.0287</f>
        <v>1033.2</v>
      </c>
      <c r="G110">
        <v>0</v>
      </c>
      <c r="H110" s="1">
        <v>1094.4000000000001</v>
      </c>
      <c r="I110" s="1">
        <v>3587.45</v>
      </c>
      <c r="J110" s="1">
        <v>5715.05</v>
      </c>
      <c r="K110" s="1">
        <v>30284.95</v>
      </c>
    </row>
    <row r="111" spans="1:126" x14ac:dyDescent="0.25">
      <c r="A111" t="s">
        <v>230</v>
      </c>
      <c r="B111" t="s">
        <v>51</v>
      </c>
      <c r="C111" s="32" t="s">
        <v>350</v>
      </c>
      <c r="D111" t="s">
        <v>234</v>
      </c>
      <c r="E111" s="1">
        <v>33000</v>
      </c>
      <c r="F111" s="1">
        <f t="shared" ref="F111:F124" si="33">E111*0.0287</f>
        <v>947.1</v>
      </c>
      <c r="G111">
        <v>0</v>
      </c>
      <c r="H111" s="1">
        <v>1003.2</v>
      </c>
      <c r="I111" s="1">
        <v>1637.45</v>
      </c>
      <c r="J111" s="1">
        <v>3587.75</v>
      </c>
      <c r="K111" s="1">
        <v>29412.25</v>
      </c>
    </row>
    <row r="112" spans="1:126" x14ac:dyDescent="0.25">
      <c r="A112" t="s">
        <v>231</v>
      </c>
      <c r="B112" t="s">
        <v>88</v>
      </c>
      <c r="C112" s="32" t="s">
        <v>351</v>
      </c>
      <c r="D112" t="s">
        <v>234</v>
      </c>
      <c r="E112" s="1">
        <v>75000</v>
      </c>
      <c r="F112" s="1">
        <f t="shared" si="33"/>
        <v>2152.5</v>
      </c>
      <c r="G112" s="1">
        <v>6309.38</v>
      </c>
      <c r="H112" s="1">
        <f t="shared" ref="H112:H124" si="34">E112*0.0304</f>
        <v>2280</v>
      </c>
      <c r="I112" s="1">
        <v>1775</v>
      </c>
      <c r="J112" s="1">
        <v>12516.88</v>
      </c>
      <c r="K112" s="1">
        <v>62483.12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x14ac:dyDescent="0.25">
      <c r="A113" t="s">
        <v>285</v>
      </c>
      <c r="B113" t="s">
        <v>16</v>
      </c>
      <c r="C113" s="32" t="s">
        <v>351</v>
      </c>
      <c r="D113" t="s">
        <v>234</v>
      </c>
      <c r="E113" s="1">
        <v>100000</v>
      </c>
      <c r="F113" s="1">
        <f t="shared" si="33"/>
        <v>2870</v>
      </c>
      <c r="G113" s="1">
        <v>12105.37</v>
      </c>
      <c r="H113" s="1">
        <v>3040</v>
      </c>
      <c r="I113" s="1">
        <v>25</v>
      </c>
      <c r="J113" s="1">
        <v>18040.37</v>
      </c>
      <c r="K113" s="1">
        <v>81959.63</v>
      </c>
    </row>
    <row r="114" spans="1:126" x14ac:dyDescent="0.25">
      <c r="A114" t="s">
        <v>158</v>
      </c>
      <c r="B114" t="s">
        <v>18</v>
      </c>
      <c r="C114" s="32" t="s">
        <v>350</v>
      </c>
      <c r="D114" t="s">
        <v>234</v>
      </c>
      <c r="E114" s="1">
        <v>46000</v>
      </c>
      <c r="F114" s="1">
        <f t="shared" si="33"/>
        <v>1320.2</v>
      </c>
      <c r="G114">
        <v>422.93</v>
      </c>
      <c r="H114" s="1">
        <f t="shared" si="34"/>
        <v>1398.4</v>
      </c>
      <c r="I114" s="1">
        <v>1425</v>
      </c>
      <c r="J114" s="1">
        <v>4566.53</v>
      </c>
      <c r="K114" s="1">
        <v>41433.47</v>
      </c>
    </row>
    <row r="115" spans="1:126" x14ac:dyDescent="0.25">
      <c r="A115" t="s">
        <v>270</v>
      </c>
      <c r="B115" t="s">
        <v>388</v>
      </c>
      <c r="C115" s="32" t="s">
        <v>350</v>
      </c>
      <c r="D115" t="s">
        <v>234</v>
      </c>
      <c r="E115" s="1">
        <v>36000</v>
      </c>
      <c r="F115" s="1">
        <f t="shared" si="33"/>
        <v>1033.2</v>
      </c>
      <c r="G115">
        <v>0</v>
      </c>
      <c r="H115" s="1">
        <f t="shared" si="34"/>
        <v>1094.4000000000001</v>
      </c>
      <c r="I115" s="1">
        <v>1075</v>
      </c>
      <c r="J115" s="1">
        <v>3202.6</v>
      </c>
      <c r="K115" s="1">
        <v>32797.4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x14ac:dyDescent="0.25">
      <c r="A116" t="s">
        <v>243</v>
      </c>
      <c r="B116" t="s">
        <v>99</v>
      </c>
      <c r="C116" s="32" t="s">
        <v>351</v>
      </c>
      <c r="D116" t="s">
        <v>234</v>
      </c>
      <c r="E116" s="1">
        <v>61000</v>
      </c>
      <c r="F116" s="1">
        <f t="shared" si="33"/>
        <v>1750.7</v>
      </c>
      <c r="G116" s="1">
        <v>3674.86</v>
      </c>
      <c r="H116" s="1">
        <f t="shared" si="34"/>
        <v>1854.4</v>
      </c>
      <c r="I116" s="1">
        <v>3175</v>
      </c>
      <c r="J116" s="1">
        <v>10454.959999999999</v>
      </c>
      <c r="K116" s="1">
        <v>50545.04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389</v>
      </c>
      <c r="B117" t="s">
        <v>22</v>
      </c>
      <c r="C117" s="32" t="s">
        <v>350</v>
      </c>
      <c r="D117" t="s">
        <v>234</v>
      </c>
      <c r="E117" s="1">
        <v>33000</v>
      </c>
      <c r="F117" s="1">
        <f t="shared" si="33"/>
        <v>947.1</v>
      </c>
      <c r="G117">
        <v>0</v>
      </c>
      <c r="H117" s="1">
        <f t="shared" si="34"/>
        <v>1003.2</v>
      </c>
      <c r="I117" s="1">
        <v>1900</v>
      </c>
      <c r="J117" s="1">
        <v>3850.3</v>
      </c>
      <c r="K117" s="1">
        <v>29149.7</v>
      </c>
    </row>
    <row r="118" spans="1:126" x14ac:dyDescent="0.25">
      <c r="A118" t="s">
        <v>245</v>
      </c>
      <c r="B118" t="s">
        <v>244</v>
      </c>
      <c r="C118" s="32" t="s">
        <v>351</v>
      </c>
      <c r="D118" t="s">
        <v>234</v>
      </c>
      <c r="E118" s="1">
        <v>45000</v>
      </c>
      <c r="F118" s="1">
        <f>E118*0.0287</f>
        <v>1291.5</v>
      </c>
      <c r="G118">
        <v>921.46</v>
      </c>
      <c r="H118" s="1">
        <f>E118*0.0304</f>
        <v>1368</v>
      </c>
      <c r="I118" s="1">
        <v>9021.2800000000007</v>
      </c>
      <c r="J118" s="1">
        <v>12602.24</v>
      </c>
      <c r="K118" s="1">
        <v>32397.759999999998</v>
      </c>
    </row>
    <row r="119" spans="1:126" x14ac:dyDescent="0.25">
      <c r="A119" t="s">
        <v>272</v>
      </c>
      <c r="B119" t="s">
        <v>22</v>
      </c>
      <c r="C119" s="32" t="s">
        <v>351</v>
      </c>
      <c r="D119" t="s">
        <v>234</v>
      </c>
      <c r="E119" s="1">
        <v>33000</v>
      </c>
      <c r="F119" s="1">
        <v>947.1</v>
      </c>
      <c r="G119">
        <v>0</v>
      </c>
      <c r="H119" s="1">
        <v>1003.2</v>
      </c>
      <c r="I119" s="1">
        <v>4024.9</v>
      </c>
      <c r="J119" s="1">
        <v>5975.2</v>
      </c>
      <c r="K119" s="1">
        <v>27024.799999999999</v>
      </c>
    </row>
    <row r="120" spans="1:126" x14ac:dyDescent="0.25">
      <c r="A120" t="s">
        <v>271</v>
      </c>
      <c r="B120" t="s">
        <v>51</v>
      </c>
      <c r="C120" s="32" t="s">
        <v>351</v>
      </c>
      <c r="D120" t="s">
        <v>234</v>
      </c>
      <c r="E120" s="1">
        <v>33000</v>
      </c>
      <c r="F120" s="1">
        <f>E120*0.0287</f>
        <v>947.1</v>
      </c>
      <c r="G120">
        <v>0</v>
      </c>
      <c r="H120" s="1">
        <f>E120*0.0304</f>
        <v>1003.2</v>
      </c>
      <c r="I120" s="1">
        <v>1000</v>
      </c>
      <c r="J120" s="1">
        <v>2950.3</v>
      </c>
      <c r="K120" s="1">
        <v>30049.7</v>
      </c>
    </row>
    <row r="121" spans="1:126" x14ac:dyDescent="0.25">
      <c r="A121" t="s">
        <v>246</v>
      </c>
      <c r="B121" t="s">
        <v>478</v>
      </c>
      <c r="C121" s="32" t="s">
        <v>351</v>
      </c>
      <c r="D121" t="s">
        <v>234</v>
      </c>
      <c r="E121" s="1">
        <v>46000</v>
      </c>
      <c r="F121" s="1">
        <f>E121*0.0287</f>
        <v>1320.2</v>
      </c>
      <c r="G121">
        <v>422.93</v>
      </c>
      <c r="H121" s="1">
        <v>1398.4</v>
      </c>
      <c r="I121" s="1">
        <v>175</v>
      </c>
      <c r="J121" s="1">
        <v>3316.53</v>
      </c>
      <c r="K121" s="1">
        <v>42683.47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274</v>
      </c>
      <c r="B122" t="s">
        <v>171</v>
      </c>
      <c r="C122" s="32" t="s">
        <v>350</v>
      </c>
      <c r="D122" t="s">
        <v>234</v>
      </c>
      <c r="E122" s="1">
        <v>46000</v>
      </c>
      <c r="F122" s="1">
        <f>E122*0.0287</f>
        <v>1320.2</v>
      </c>
      <c r="G122">
        <v>422.93</v>
      </c>
      <c r="H122" s="1">
        <v>1398.4</v>
      </c>
      <c r="I122" s="1">
        <v>2425</v>
      </c>
      <c r="J122" s="1">
        <v>5566.53</v>
      </c>
      <c r="K122" s="1">
        <v>40433.47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273</v>
      </c>
      <c r="B123" t="s">
        <v>109</v>
      </c>
      <c r="C123" s="32" t="s">
        <v>351</v>
      </c>
      <c r="D123" t="s">
        <v>234</v>
      </c>
      <c r="E123" s="1">
        <v>46000</v>
      </c>
      <c r="F123" s="1">
        <f>E123*0.0287</f>
        <v>1320.2</v>
      </c>
      <c r="G123">
        <v>422.93</v>
      </c>
      <c r="H123" s="1">
        <f>E123*0.0304</f>
        <v>1398.4</v>
      </c>
      <c r="I123" s="1">
        <v>175</v>
      </c>
      <c r="J123" s="1">
        <v>3316.53</v>
      </c>
      <c r="K123" s="1">
        <v>42683.47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91</v>
      </c>
      <c r="B124" t="s">
        <v>14</v>
      </c>
      <c r="C124" s="32" t="s">
        <v>351</v>
      </c>
      <c r="D124" t="s">
        <v>234</v>
      </c>
      <c r="E124" s="1">
        <v>21338.85</v>
      </c>
      <c r="F124" s="1">
        <f t="shared" si="33"/>
        <v>612.41999999999996</v>
      </c>
      <c r="G124">
        <v>0</v>
      </c>
      <c r="H124" s="1">
        <f t="shared" si="34"/>
        <v>648.70000000000005</v>
      </c>
      <c r="I124" s="1">
        <v>175</v>
      </c>
      <c r="J124" s="1">
        <v>1436.12</v>
      </c>
      <c r="K124" s="1">
        <v>19902.73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s="3" t="s">
        <v>12</v>
      </c>
      <c r="B125" s="3">
        <v>15</v>
      </c>
      <c r="C125" s="34"/>
      <c r="D125" s="3"/>
      <c r="E125" s="4">
        <f>SUM(E110:E122)+E124+E123</f>
        <v>690338.85</v>
      </c>
      <c r="F125" s="4">
        <f t="shared" ref="F125:K125" si="35">SUM(F110:F124)</f>
        <v>19812.72</v>
      </c>
      <c r="G125" s="4">
        <f>SUM(G110:G124)</f>
        <v>24702.79</v>
      </c>
      <c r="H125" s="4">
        <f t="shared" si="35"/>
        <v>20986.3</v>
      </c>
      <c r="I125" s="4">
        <f t="shared" si="35"/>
        <v>31596.080000000002</v>
      </c>
      <c r="J125" s="4">
        <f t="shared" si="35"/>
        <v>97097.89</v>
      </c>
      <c r="K125" s="4">
        <f t="shared" si="35"/>
        <v>593240.96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s="10" t="s">
        <v>330</v>
      </c>
      <c r="B127" s="10"/>
      <c r="C127" s="36"/>
      <c r="D127" s="12"/>
      <c r="E127" s="10"/>
      <c r="F127" s="10"/>
      <c r="G127" s="10"/>
      <c r="H127" s="10"/>
      <c r="I127" s="10"/>
      <c r="J127" s="10"/>
      <c r="K127" s="10"/>
    </row>
    <row r="128" spans="1:126" x14ac:dyDescent="0.25">
      <c r="A128" t="s">
        <v>161</v>
      </c>
      <c r="B128" t="s">
        <v>160</v>
      </c>
      <c r="C128" s="32" t="s">
        <v>351</v>
      </c>
      <c r="D128" t="s">
        <v>232</v>
      </c>
      <c r="E128" s="1">
        <v>36000</v>
      </c>
      <c r="F128" s="1">
        <f t="shared" ref="F128:F137" si="36">E128*0.0287</f>
        <v>1033.2</v>
      </c>
      <c r="G128" s="1">
        <v>0</v>
      </c>
      <c r="H128" s="1">
        <f t="shared" ref="H128:H137" si="37">E128*0.0304</f>
        <v>1094.4000000000001</v>
      </c>
      <c r="I128" s="1">
        <v>1175</v>
      </c>
      <c r="J128" s="1">
        <v>3302.6</v>
      </c>
      <c r="K128" s="1">
        <f>+E128-J128</f>
        <v>32697.4</v>
      </c>
    </row>
    <row r="129" spans="1:11" x14ac:dyDescent="0.25">
      <c r="A129" t="s">
        <v>162</v>
      </c>
      <c r="B129" t="s">
        <v>479</v>
      </c>
      <c r="C129" s="32" t="s">
        <v>351</v>
      </c>
      <c r="D129" t="s">
        <v>234</v>
      </c>
      <c r="E129" s="1">
        <v>36000</v>
      </c>
      <c r="F129" s="1">
        <f t="shared" si="36"/>
        <v>1033.2</v>
      </c>
      <c r="G129" s="1">
        <v>0</v>
      </c>
      <c r="H129" s="1">
        <f t="shared" si="37"/>
        <v>1094.4000000000001</v>
      </c>
      <c r="I129" s="1">
        <v>1725</v>
      </c>
      <c r="J129" s="1">
        <v>3852.6</v>
      </c>
      <c r="K129" s="1">
        <f t="shared" ref="K129:K137" si="38">+E129-J129</f>
        <v>32147.4</v>
      </c>
    </row>
    <row r="130" spans="1:11" x14ac:dyDescent="0.25">
      <c r="A130" t="s">
        <v>390</v>
      </c>
      <c r="B130" t="s">
        <v>479</v>
      </c>
      <c r="C130" s="32" t="s">
        <v>350</v>
      </c>
      <c r="D130" t="s">
        <v>234</v>
      </c>
      <c r="E130" s="1">
        <v>36000</v>
      </c>
      <c r="F130" s="1">
        <v>1033.2</v>
      </c>
      <c r="G130" s="1">
        <v>0</v>
      </c>
      <c r="H130" s="1">
        <v>1094.4000000000001</v>
      </c>
      <c r="I130" s="1">
        <v>1125</v>
      </c>
      <c r="J130" s="1">
        <v>3252.6</v>
      </c>
      <c r="K130" s="1">
        <f t="shared" si="38"/>
        <v>32747.4</v>
      </c>
    </row>
    <row r="131" spans="1:11" x14ac:dyDescent="0.25">
      <c r="A131" t="s">
        <v>163</v>
      </c>
      <c r="B131" t="s">
        <v>16</v>
      </c>
      <c r="C131" s="32" t="s">
        <v>350</v>
      </c>
      <c r="D131" t="s">
        <v>232</v>
      </c>
      <c r="E131" s="1">
        <v>81000</v>
      </c>
      <c r="F131" s="1">
        <f t="shared" si="36"/>
        <v>2324.6999999999998</v>
      </c>
      <c r="G131" s="1">
        <v>6530.99</v>
      </c>
      <c r="H131" s="1">
        <f t="shared" si="37"/>
        <v>2462.4</v>
      </c>
      <c r="I131" s="1">
        <v>6722.35</v>
      </c>
      <c r="J131" s="1">
        <v>18040.439999999999</v>
      </c>
      <c r="K131" s="1">
        <f t="shared" si="38"/>
        <v>62959.56</v>
      </c>
    </row>
    <row r="132" spans="1:11" x14ac:dyDescent="0.25">
      <c r="A132" t="s">
        <v>164</v>
      </c>
      <c r="B132" t="s">
        <v>479</v>
      </c>
      <c r="C132" s="32" t="s">
        <v>351</v>
      </c>
      <c r="D132" t="s">
        <v>234</v>
      </c>
      <c r="E132" s="1">
        <v>36000</v>
      </c>
      <c r="F132" s="1">
        <f t="shared" si="36"/>
        <v>1033.2</v>
      </c>
      <c r="G132" s="1">
        <v>0</v>
      </c>
      <c r="H132" s="1">
        <f t="shared" si="37"/>
        <v>1094.4000000000001</v>
      </c>
      <c r="I132" s="1">
        <v>3275</v>
      </c>
      <c r="J132" s="1">
        <v>5402.6</v>
      </c>
      <c r="K132" s="1">
        <f t="shared" si="38"/>
        <v>30597.4</v>
      </c>
    </row>
    <row r="133" spans="1:11" x14ac:dyDescent="0.25">
      <c r="A133" t="s">
        <v>165</v>
      </c>
      <c r="B133" t="s">
        <v>479</v>
      </c>
      <c r="C133" s="32" t="s">
        <v>350</v>
      </c>
      <c r="D133" t="s">
        <v>234</v>
      </c>
      <c r="E133" s="1">
        <v>36000</v>
      </c>
      <c r="F133" s="1">
        <f t="shared" si="36"/>
        <v>1033.2</v>
      </c>
      <c r="G133" s="1">
        <v>0</v>
      </c>
      <c r="H133" s="1">
        <f t="shared" si="37"/>
        <v>1094.4000000000001</v>
      </c>
      <c r="I133" s="1">
        <v>4807.45</v>
      </c>
      <c r="J133" s="1">
        <v>6935.05</v>
      </c>
      <c r="K133" s="1">
        <f t="shared" si="38"/>
        <v>29064.95</v>
      </c>
    </row>
    <row r="134" spans="1:11" x14ac:dyDescent="0.25">
      <c r="A134" t="s">
        <v>228</v>
      </c>
      <c r="B134" t="s">
        <v>479</v>
      </c>
      <c r="C134" s="32" t="s">
        <v>351</v>
      </c>
      <c r="D134" t="s">
        <v>234</v>
      </c>
      <c r="E134" s="1">
        <v>44000</v>
      </c>
      <c r="F134" s="1">
        <f t="shared" si="36"/>
        <v>1262.8</v>
      </c>
      <c r="G134" s="1">
        <v>0</v>
      </c>
      <c r="H134" s="1">
        <v>1368</v>
      </c>
      <c r="I134" s="1">
        <v>175</v>
      </c>
      <c r="J134" s="1">
        <v>6287.85</v>
      </c>
      <c r="K134" s="1">
        <f t="shared" si="38"/>
        <v>37712.15</v>
      </c>
    </row>
    <row r="135" spans="1:11" x14ac:dyDescent="0.25">
      <c r="A135" t="s">
        <v>166</v>
      </c>
      <c r="B135" t="s">
        <v>160</v>
      </c>
      <c r="C135" s="32" t="s">
        <v>351</v>
      </c>
      <c r="D135" t="s">
        <v>234</v>
      </c>
      <c r="E135" s="1">
        <v>45000</v>
      </c>
      <c r="F135" s="1">
        <f t="shared" si="36"/>
        <v>1291.5</v>
      </c>
      <c r="G135" s="1">
        <v>0</v>
      </c>
      <c r="H135" s="1">
        <v>1337.6</v>
      </c>
      <c r="I135" s="1">
        <v>3687.45</v>
      </c>
      <c r="J135" s="1">
        <v>2834.5</v>
      </c>
      <c r="K135" s="1">
        <f t="shared" si="38"/>
        <v>42165.5</v>
      </c>
    </row>
    <row r="136" spans="1:11" x14ac:dyDescent="0.25">
      <c r="A136" t="s">
        <v>157</v>
      </c>
      <c r="B136" t="s">
        <v>480</v>
      </c>
      <c r="C136" s="32" t="s">
        <v>351</v>
      </c>
      <c r="D136" t="s">
        <v>234</v>
      </c>
      <c r="E136" s="1">
        <v>61000</v>
      </c>
      <c r="F136" s="1">
        <f t="shared" si="36"/>
        <v>1750.7</v>
      </c>
      <c r="G136" s="1">
        <v>3674.86</v>
      </c>
      <c r="H136" s="1">
        <f t="shared" si="37"/>
        <v>1854.4</v>
      </c>
      <c r="I136" s="1">
        <v>175</v>
      </c>
      <c r="J136" s="1">
        <v>7454.96</v>
      </c>
      <c r="K136" s="1">
        <f t="shared" si="38"/>
        <v>53545.04</v>
      </c>
    </row>
    <row r="137" spans="1:11" x14ac:dyDescent="0.25">
      <c r="A137" t="s">
        <v>391</v>
      </c>
      <c r="B137" t="s">
        <v>479</v>
      </c>
      <c r="C137" s="32" t="s">
        <v>351</v>
      </c>
      <c r="D137" t="s">
        <v>234</v>
      </c>
      <c r="E137" s="1">
        <v>45000</v>
      </c>
      <c r="F137" s="1">
        <f t="shared" si="36"/>
        <v>1291.5</v>
      </c>
      <c r="G137" s="1">
        <v>0</v>
      </c>
      <c r="H137" s="1">
        <f t="shared" si="37"/>
        <v>1368</v>
      </c>
      <c r="I137" s="1">
        <v>175</v>
      </c>
      <c r="J137" s="1">
        <v>2834.5</v>
      </c>
      <c r="K137" s="1">
        <f t="shared" si="38"/>
        <v>42165.5</v>
      </c>
    </row>
    <row r="138" spans="1:11" x14ac:dyDescent="0.25">
      <c r="A138" s="3" t="s">
        <v>12</v>
      </c>
      <c r="B138" s="3">
        <v>10</v>
      </c>
      <c r="C138" s="34"/>
      <c r="D138" s="3"/>
      <c r="E138" s="4">
        <f>SUM(E128:E137)</f>
        <v>456000</v>
      </c>
      <c r="F138" s="4">
        <f t="shared" ref="F138:J138" si="39">SUM(F128:F137)</f>
        <v>13087.2</v>
      </c>
      <c r="G138" s="4">
        <f>SUM(G128:G137)</f>
        <v>10205.85</v>
      </c>
      <c r="H138" s="4">
        <f t="shared" si="39"/>
        <v>13862.4</v>
      </c>
      <c r="I138" s="4">
        <f>SUM(I128:I137)</f>
        <v>23042.25</v>
      </c>
      <c r="J138" s="4">
        <f t="shared" si="39"/>
        <v>60197.7</v>
      </c>
      <c r="K138" s="4">
        <f>K128+K129+K130+K131+K132+K133+K134+K135+K136+K137</f>
        <v>395802.3</v>
      </c>
    </row>
    <row r="139" spans="1:11" x14ac:dyDescent="0.25">
      <c r="A139" s="5"/>
      <c r="B139" s="5"/>
      <c r="C139" s="39"/>
      <c r="D139" s="5"/>
      <c r="E139" s="30"/>
      <c r="F139" s="30"/>
      <c r="G139" s="30"/>
      <c r="H139" s="30"/>
      <c r="I139" s="30"/>
      <c r="J139" s="30"/>
      <c r="K139" s="30"/>
    </row>
    <row r="140" spans="1:11" x14ac:dyDescent="0.25">
      <c r="A140" s="10" t="s">
        <v>167</v>
      </c>
      <c r="B140" s="10"/>
      <c r="C140" s="36"/>
      <c r="D140" s="12"/>
      <c r="E140" s="10"/>
      <c r="F140" s="10"/>
      <c r="G140" s="10"/>
      <c r="H140" s="10"/>
      <c r="I140" s="10"/>
      <c r="J140" s="10"/>
      <c r="K140" s="10"/>
    </row>
    <row r="141" spans="1:11" x14ac:dyDescent="0.25">
      <c r="A141" t="s">
        <v>174</v>
      </c>
      <c r="B141" t="s">
        <v>175</v>
      </c>
      <c r="C141" s="32" t="s">
        <v>350</v>
      </c>
      <c r="D141" t="s">
        <v>234</v>
      </c>
      <c r="E141" s="1">
        <v>81000</v>
      </c>
      <c r="F141" s="1">
        <f>E141*0.0287</f>
        <v>2324.6999999999998</v>
      </c>
      <c r="G141" s="1">
        <v>7636.09</v>
      </c>
      <c r="H141" s="1">
        <f>E141*0.0304</f>
        <v>2462.4</v>
      </c>
      <c r="I141">
        <v>25</v>
      </c>
      <c r="J141" s="1">
        <f>+F141+G141+H141+I141</f>
        <v>12448.19</v>
      </c>
      <c r="K141" s="1">
        <f>+E141-J141</f>
        <v>68551.81</v>
      </c>
    </row>
    <row r="142" spans="1:11" s="5" customFormat="1" x14ac:dyDescent="0.25">
      <c r="A142" t="s">
        <v>168</v>
      </c>
      <c r="B142" t="s">
        <v>159</v>
      </c>
      <c r="C142" s="32" t="s">
        <v>351</v>
      </c>
      <c r="D142" t="s">
        <v>234</v>
      </c>
      <c r="E142" s="1">
        <v>45000</v>
      </c>
      <c r="F142" s="1">
        <f t="shared" ref="F142:F152" si="40">E142*0.0287</f>
        <v>1291.5</v>
      </c>
      <c r="G142">
        <v>0</v>
      </c>
      <c r="H142" s="1">
        <v>1368</v>
      </c>
      <c r="I142" s="1">
        <v>6424.23</v>
      </c>
      <c r="J142" s="1">
        <f t="shared" ref="J142:J152" si="41">+F142+G142+H142+I142</f>
        <v>9083.73</v>
      </c>
      <c r="K142" s="1">
        <f t="shared" ref="K142:K152" si="42">+E142-J142</f>
        <v>35916.269999999997</v>
      </c>
    </row>
    <row r="143" spans="1:11" x14ac:dyDescent="0.25">
      <c r="A143" t="s">
        <v>169</v>
      </c>
      <c r="B143" t="s">
        <v>170</v>
      </c>
      <c r="C143" s="32" t="s">
        <v>351</v>
      </c>
      <c r="D143" t="s">
        <v>234</v>
      </c>
      <c r="E143" s="1">
        <v>33000</v>
      </c>
      <c r="F143" s="1">
        <f t="shared" si="40"/>
        <v>947.1</v>
      </c>
      <c r="G143">
        <v>0</v>
      </c>
      <c r="H143" s="1">
        <f t="shared" ref="H143:H152" si="43">E143*0.0304</f>
        <v>1003.2</v>
      </c>
      <c r="I143">
        <v>715</v>
      </c>
      <c r="J143" s="1">
        <f t="shared" si="41"/>
        <v>2665.3</v>
      </c>
      <c r="K143" s="1">
        <f t="shared" si="42"/>
        <v>30334.7</v>
      </c>
    </row>
    <row r="144" spans="1:11" x14ac:dyDescent="0.25">
      <c r="A144" t="s">
        <v>172</v>
      </c>
      <c r="B144" t="s">
        <v>109</v>
      </c>
      <c r="C144" s="32" t="s">
        <v>351</v>
      </c>
      <c r="D144" t="s">
        <v>232</v>
      </c>
      <c r="E144" s="1">
        <v>30450</v>
      </c>
      <c r="F144" s="1">
        <f t="shared" si="40"/>
        <v>873.92</v>
      </c>
      <c r="G144">
        <v>0</v>
      </c>
      <c r="H144" s="1">
        <v>925.68</v>
      </c>
      <c r="I144" s="1">
        <v>2949.45</v>
      </c>
      <c r="J144" s="1">
        <f t="shared" si="41"/>
        <v>4749.05</v>
      </c>
      <c r="K144" s="1">
        <f t="shared" si="42"/>
        <v>25700.95</v>
      </c>
    </row>
    <row r="145" spans="1:126" x14ac:dyDescent="0.25">
      <c r="A145" t="s">
        <v>173</v>
      </c>
      <c r="B145" t="s">
        <v>170</v>
      </c>
      <c r="C145" s="32" t="s">
        <v>351</v>
      </c>
      <c r="D145" t="s">
        <v>234</v>
      </c>
      <c r="E145" s="1">
        <v>33000</v>
      </c>
      <c r="F145" s="1">
        <f>E145*0.0287</f>
        <v>947.1</v>
      </c>
      <c r="G145">
        <v>0</v>
      </c>
      <c r="H145" s="1">
        <f>E145*0.0304</f>
        <v>1003.2</v>
      </c>
      <c r="I145">
        <v>315</v>
      </c>
      <c r="J145" s="1">
        <f t="shared" si="41"/>
        <v>2265.3000000000002</v>
      </c>
      <c r="K145" s="1">
        <f t="shared" si="42"/>
        <v>30734.7</v>
      </c>
    </row>
    <row r="146" spans="1:126" x14ac:dyDescent="0.25">
      <c r="A146" t="s">
        <v>200</v>
      </c>
      <c r="B146" t="s">
        <v>171</v>
      </c>
      <c r="C146" s="32" t="s">
        <v>351</v>
      </c>
      <c r="D146" t="s">
        <v>234</v>
      </c>
      <c r="E146" s="1">
        <v>31500</v>
      </c>
      <c r="F146" s="1">
        <f t="shared" si="40"/>
        <v>904.05</v>
      </c>
      <c r="G146">
        <v>0</v>
      </c>
      <c r="H146" s="1">
        <f t="shared" si="43"/>
        <v>957.6</v>
      </c>
      <c r="I146">
        <v>175</v>
      </c>
      <c r="J146" s="1">
        <f t="shared" si="41"/>
        <v>2036.65</v>
      </c>
      <c r="K146" s="1">
        <f t="shared" si="42"/>
        <v>29463.35</v>
      </c>
    </row>
    <row r="147" spans="1:126" x14ac:dyDescent="0.25">
      <c r="A147" t="s">
        <v>392</v>
      </c>
      <c r="B147" t="s">
        <v>481</v>
      </c>
      <c r="C147" s="32" t="s">
        <v>350</v>
      </c>
      <c r="D147" t="s">
        <v>234</v>
      </c>
      <c r="E147" s="1">
        <v>41000</v>
      </c>
      <c r="F147" s="1">
        <f t="shared" si="40"/>
        <v>1176.7</v>
      </c>
      <c r="G147">
        <v>0</v>
      </c>
      <c r="H147" s="1">
        <f t="shared" si="43"/>
        <v>1246.4000000000001</v>
      </c>
      <c r="I147" s="1">
        <v>1687.45</v>
      </c>
      <c r="J147" s="1">
        <f t="shared" si="41"/>
        <v>4110.55</v>
      </c>
      <c r="K147" s="1">
        <f t="shared" si="42"/>
        <v>36889.449999999997</v>
      </c>
    </row>
    <row r="148" spans="1:126" x14ac:dyDescent="0.25">
      <c r="A148" t="s">
        <v>154</v>
      </c>
      <c r="B148" t="s">
        <v>482</v>
      </c>
      <c r="C148" s="32" t="s">
        <v>350</v>
      </c>
      <c r="D148" t="s">
        <v>234</v>
      </c>
      <c r="E148" s="1">
        <v>46000</v>
      </c>
      <c r="F148" s="1">
        <f t="shared" si="40"/>
        <v>1320.2</v>
      </c>
      <c r="G148" s="1">
        <v>1289.46</v>
      </c>
      <c r="H148" s="1">
        <f t="shared" si="43"/>
        <v>1398.4</v>
      </c>
      <c r="I148" s="1">
        <v>2335</v>
      </c>
      <c r="J148" s="1">
        <f t="shared" si="41"/>
        <v>6343.06</v>
      </c>
      <c r="K148" s="1">
        <f t="shared" si="42"/>
        <v>39656.94</v>
      </c>
    </row>
    <row r="149" spans="1:126" x14ac:dyDescent="0.25">
      <c r="A149" t="s">
        <v>393</v>
      </c>
      <c r="B149" t="s">
        <v>155</v>
      </c>
      <c r="C149" s="32" t="s">
        <v>350</v>
      </c>
      <c r="D149" t="s">
        <v>234</v>
      </c>
      <c r="E149" s="1">
        <v>61000</v>
      </c>
      <c r="F149" s="1">
        <f t="shared" si="40"/>
        <v>1750.7</v>
      </c>
      <c r="G149" s="1">
        <v>3674.86</v>
      </c>
      <c r="H149" s="1">
        <f>E149*0.0304</f>
        <v>1854.4</v>
      </c>
      <c r="I149" s="1">
        <v>10036.370000000001</v>
      </c>
      <c r="J149" s="1">
        <f t="shared" si="41"/>
        <v>17316.330000000002</v>
      </c>
      <c r="K149" s="1">
        <f t="shared" si="42"/>
        <v>43683.67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126" x14ac:dyDescent="0.25">
      <c r="A150" t="s">
        <v>156</v>
      </c>
      <c r="B150" t="s">
        <v>482</v>
      </c>
      <c r="C150" s="32" t="s">
        <v>350</v>
      </c>
      <c r="D150" t="s">
        <v>234</v>
      </c>
      <c r="E150" s="1">
        <v>46000</v>
      </c>
      <c r="F150" s="1">
        <f t="shared" si="40"/>
        <v>1320.2</v>
      </c>
      <c r="G150">
        <v>422.93</v>
      </c>
      <c r="H150" s="1">
        <v>1398.4</v>
      </c>
      <c r="I150" s="1">
        <v>2355</v>
      </c>
      <c r="J150" s="1">
        <f t="shared" si="41"/>
        <v>5496.53</v>
      </c>
      <c r="K150" s="1">
        <f t="shared" si="42"/>
        <v>40503.47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394</v>
      </c>
      <c r="B151" t="s">
        <v>483</v>
      </c>
      <c r="C151" s="32" t="s">
        <v>351</v>
      </c>
      <c r="D151" t="s">
        <v>234</v>
      </c>
      <c r="E151" s="1">
        <v>45000</v>
      </c>
      <c r="F151" s="1">
        <f t="shared" si="40"/>
        <v>1291.5</v>
      </c>
      <c r="G151">
        <v>0</v>
      </c>
      <c r="H151" s="1">
        <f t="shared" si="43"/>
        <v>1368</v>
      </c>
      <c r="I151" s="1">
        <v>3199.9</v>
      </c>
      <c r="J151" s="1">
        <f t="shared" si="41"/>
        <v>5859.4</v>
      </c>
      <c r="K151" s="1">
        <f t="shared" si="42"/>
        <v>39140.6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395</v>
      </c>
      <c r="B152" t="s">
        <v>159</v>
      </c>
      <c r="C152" s="32" t="s">
        <v>351</v>
      </c>
      <c r="D152" t="s">
        <v>234</v>
      </c>
      <c r="E152" s="1">
        <v>45000</v>
      </c>
      <c r="F152" s="1">
        <f t="shared" si="40"/>
        <v>1291.5</v>
      </c>
      <c r="G152">
        <v>0</v>
      </c>
      <c r="H152" s="1">
        <f t="shared" si="43"/>
        <v>1368</v>
      </c>
      <c r="I152" s="1">
        <v>6019.01</v>
      </c>
      <c r="J152" s="1">
        <f t="shared" si="41"/>
        <v>8678.51</v>
      </c>
      <c r="K152" s="1">
        <f t="shared" si="42"/>
        <v>36321.49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s="5" customFormat="1" x14ac:dyDescent="0.25">
      <c r="A153" s="63" t="s">
        <v>12</v>
      </c>
      <c r="B153" s="63">
        <v>12</v>
      </c>
      <c r="C153" s="64"/>
      <c r="D153" s="63"/>
      <c r="E153" s="65">
        <f>SUM(E141:E152)</f>
        <v>537950</v>
      </c>
      <c r="F153" s="65">
        <f t="shared" ref="F153:J153" si="44">SUM(F141:F152)</f>
        <v>15439.17</v>
      </c>
      <c r="G153" s="65">
        <f>SUM(G141:G152)</f>
        <v>13023.34</v>
      </c>
      <c r="H153" s="65">
        <f t="shared" si="44"/>
        <v>16353.68</v>
      </c>
      <c r="I153" s="65">
        <f t="shared" si="44"/>
        <v>36236.410000000003</v>
      </c>
      <c r="J153" s="65">
        <f t="shared" si="44"/>
        <v>81052.600000000006</v>
      </c>
      <c r="K153" s="65">
        <f>SUM(K141:K146)+K147+K148+K149+K150+K151+K152</f>
        <v>456897.4</v>
      </c>
    </row>
    <row r="154" spans="1:126" x14ac:dyDescent="0.25">
      <c r="A154" s="6"/>
      <c r="B154" s="6"/>
      <c r="C154" s="40"/>
      <c r="D154" s="6"/>
      <c r="E154" s="49"/>
      <c r="F154" s="49"/>
      <c r="G154" s="49"/>
      <c r="H154" s="49"/>
      <c r="I154" s="49"/>
      <c r="J154" s="49"/>
      <c r="K154" s="4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s="6" t="s">
        <v>396</v>
      </c>
      <c r="B155" s="6"/>
      <c r="C155" s="40"/>
      <c r="D155" s="6"/>
      <c r="E155" s="49"/>
      <c r="F155" s="49"/>
      <c r="G155" s="49"/>
      <c r="H155" s="49"/>
      <c r="I155" s="49"/>
      <c r="J155" s="49"/>
      <c r="K155" s="4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s="66" customFormat="1" x14ac:dyDescent="0.25">
      <c r="A156" s="60" t="s">
        <v>397</v>
      </c>
      <c r="B156" s="60" t="s">
        <v>398</v>
      </c>
      <c r="C156" s="67" t="s">
        <v>350</v>
      </c>
      <c r="D156" s="60" t="s">
        <v>234</v>
      </c>
      <c r="E156" s="68">
        <v>45000</v>
      </c>
      <c r="F156" s="68">
        <v>1291.5</v>
      </c>
      <c r="G156" s="68">
        <v>0</v>
      </c>
      <c r="H156" s="68">
        <v>1368</v>
      </c>
      <c r="I156" s="68">
        <v>125</v>
      </c>
      <c r="J156" s="68">
        <v>2784.5</v>
      </c>
      <c r="K156" s="68">
        <v>42215.5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126" s="5" customFormat="1" x14ac:dyDescent="0.25">
      <c r="A157" s="60" t="s">
        <v>399</v>
      </c>
      <c r="B157" s="60" t="s">
        <v>400</v>
      </c>
      <c r="C157" s="67" t="s">
        <v>350</v>
      </c>
      <c r="D157" s="60" t="s">
        <v>234</v>
      </c>
      <c r="E157" s="68">
        <v>32000</v>
      </c>
      <c r="F157" s="68">
        <v>918.4</v>
      </c>
      <c r="G157" s="68">
        <v>0</v>
      </c>
      <c r="H157" s="68">
        <v>972.8</v>
      </c>
      <c r="I157" s="68">
        <v>1687.45</v>
      </c>
      <c r="J157" s="68">
        <v>3578.65</v>
      </c>
      <c r="K157" s="68">
        <v>28421.35</v>
      </c>
    </row>
    <row r="158" spans="1:126" s="5" customFormat="1" x14ac:dyDescent="0.25">
      <c r="A158" s="60" t="s">
        <v>401</v>
      </c>
      <c r="B158" s="60" t="s">
        <v>400</v>
      </c>
      <c r="C158" s="67" t="s">
        <v>351</v>
      </c>
      <c r="D158" s="60" t="s">
        <v>232</v>
      </c>
      <c r="E158" s="68">
        <v>31500</v>
      </c>
      <c r="F158" s="68">
        <v>904.05</v>
      </c>
      <c r="G158" s="68">
        <v>0</v>
      </c>
      <c r="H158" s="68">
        <v>957.6</v>
      </c>
      <c r="I158" s="68">
        <v>1787.45</v>
      </c>
      <c r="J158" s="68">
        <v>3649.1</v>
      </c>
      <c r="K158" s="68">
        <v>27850.9</v>
      </c>
    </row>
    <row r="159" spans="1:126" s="60" customFormat="1" x14ac:dyDescent="0.25">
      <c r="A159" s="60" t="s">
        <v>402</v>
      </c>
      <c r="B159" s="60" t="s">
        <v>403</v>
      </c>
      <c r="C159" s="67" t="s">
        <v>350</v>
      </c>
      <c r="D159" s="60" t="s">
        <v>234</v>
      </c>
      <c r="E159" s="68">
        <v>26250</v>
      </c>
      <c r="F159" s="68">
        <v>753.38</v>
      </c>
      <c r="G159" s="68">
        <v>0</v>
      </c>
      <c r="H159" s="68">
        <v>798</v>
      </c>
      <c r="I159" s="68">
        <v>315</v>
      </c>
      <c r="J159" s="68">
        <v>1866.38</v>
      </c>
      <c r="K159" s="68">
        <v>24383.62</v>
      </c>
    </row>
    <row r="160" spans="1:126" s="60" customFormat="1" x14ac:dyDescent="0.25">
      <c r="A160" s="60" t="s">
        <v>404</v>
      </c>
      <c r="B160" s="60" t="s">
        <v>104</v>
      </c>
      <c r="C160" s="67" t="s">
        <v>350</v>
      </c>
      <c r="D160" s="60" t="s">
        <v>232</v>
      </c>
      <c r="E160" s="68">
        <v>41000</v>
      </c>
      <c r="F160" s="68">
        <v>1176.7</v>
      </c>
      <c r="G160" s="68">
        <v>583.79</v>
      </c>
      <c r="H160" s="68">
        <v>1246.4000000000001</v>
      </c>
      <c r="I160" s="68">
        <v>1320</v>
      </c>
      <c r="J160" s="68">
        <v>4326.8900000000003</v>
      </c>
      <c r="K160" s="68">
        <v>36673.11</v>
      </c>
    </row>
    <row r="161" spans="1:126" s="29" customFormat="1" x14ac:dyDescent="0.25">
      <c r="A161" t="s">
        <v>84</v>
      </c>
      <c r="B161" t="s">
        <v>99</v>
      </c>
      <c r="C161" s="32" t="s">
        <v>351</v>
      </c>
      <c r="D161" t="s">
        <v>234</v>
      </c>
      <c r="E161" s="1">
        <v>60000</v>
      </c>
      <c r="F161" s="1">
        <f>E161*0.0287</f>
        <v>1722</v>
      </c>
      <c r="G161" s="1">
        <v>3486.68</v>
      </c>
      <c r="H161" s="1">
        <f>E161*0.0304</f>
        <v>1824</v>
      </c>
      <c r="I161" s="1">
        <v>175</v>
      </c>
      <c r="J161" s="1">
        <v>7207.68</v>
      </c>
      <c r="K161" s="1">
        <v>52792.32</v>
      </c>
    </row>
    <row r="162" spans="1:126" s="60" customFormat="1" x14ac:dyDescent="0.25">
      <c r="A162" s="79" t="s">
        <v>12</v>
      </c>
      <c r="B162" s="79">
        <v>6</v>
      </c>
      <c r="C162" s="80"/>
      <c r="D162" s="79"/>
      <c r="E162" s="81">
        <f>E156+E157+E158+E159+E160+E161</f>
        <v>235750</v>
      </c>
      <c r="F162" s="81">
        <f>SUM(F156:F161)</f>
        <v>6766.03</v>
      </c>
      <c r="G162" s="81">
        <f>G156+G157+G158+G159+G160+G161</f>
        <v>4070.47</v>
      </c>
      <c r="H162" s="81">
        <f>H156+H157+H158+H159+H160+H161</f>
        <v>7166.8</v>
      </c>
      <c r="I162" s="81">
        <f>I156+I157+I158+I159+I160+I161</f>
        <v>5409.9</v>
      </c>
      <c r="J162" s="81">
        <f>J157+J156+J158+J159+J160+J161</f>
        <v>23413.200000000001</v>
      </c>
      <c r="K162" s="81">
        <f>K156+K157+K158+K159+K160+K161</f>
        <v>212336.8</v>
      </c>
    </row>
    <row r="164" spans="1:126" s="29" customFormat="1" x14ac:dyDescent="0.25">
      <c r="A164" s="127" t="s">
        <v>82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1:126" s="79" customFormat="1" x14ac:dyDescent="0.25">
      <c r="A165" t="s">
        <v>301</v>
      </c>
      <c r="B165" s="21" t="s">
        <v>104</v>
      </c>
      <c r="C165" s="32" t="s">
        <v>350</v>
      </c>
      <c r="D165" t="s">
        <v>234</v>
      </c>
      <c r="E165" s="1">
        <v>42000</v>
      </c>
      <c r="F165" s="1">
        <f>E165*0.0287</f>
        <v>1205.4000000000001</v>
      </c>
      <c r="G165" s="1">
        <v>0</v>
      </c>
      <c r="H165" s="1">
        <f>E165*0.0304</f>
        <v>1276.8</v>
      </c>
      <c r="I165" s="1">
        <v>25</v>
      </c>
      <c r="J165" s="1">
        <f>+F165+G165+H165+I165</f>
        <v>2507.1999999999998</v>
      </c>
      <c r="K165" s="1">
        <f>+E165-J165</f>
        <v>39492.800000000003</v>
      </c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</row>
    <row r="166" spans="1:126" x14ac:dyDescent="0.25">
      <c r="A166" t="s">
        <v>41</v>
      </c>
      <c r="B166" s="21" t="s">
        <v>288</v>
      </c>
      <c r="C166" s="32" t="s">
        <v>350</v>
      </c>
      <c r="D166" t="s">
        <v>232</v>
      </c>
      <c r="E166" s="1">
        <v>31500</v>
      </c>
      <c r="F166" s="1">
        <v>904.05</v>
      </c>
      <c r="G166" s="1">
        <v>0</v>
      </c>
      <c r="H166" s="1">
        <v>957.6</v>
      </c>
      <c r="I166" s="1">
        <v>175</v>
      </c>
      <c r="J166" s="1">
        <f>+F166+G166+H166+I166</f>
        <v>2036.65</v>
      </c>
      <c r="K166" s="1">
        <v>29463.35</v>
      </c>
    </row>
    <row r="167" spans="1:126" x14ac:dyDescent="0.25">
      <c r="A167" s="3" t="s">
        <v>12</v>
      </c>
      <c r="B167" s="3">
        <v>2</v>
      </c>
      <c r="C167" s="34"/>
      <c r="D167" s="3"/>
      <c r="E167" s="4">
        <f>SUM(E165:E166)</f>
        <v>73500</v>
      </c>
      <c r="F167" s="4">
        <f>SUM(F165:F166)</f>
        <v>2109.4499999999998</v>
      </c>
      <c r="G167" s="4">
        <f>SUM(G165:G166)</f>
        <v>0</v>
      </c>
      <c r="H167" s="4">
        <f>SUM(H165)+H166</f>
        <v>2234.4</v>
      </c>
      <c r="I167" s="4">
        <f>SUM(I165:I166)</f>
        <v>200</v>
      </c>
      <c r="J167" s="4">
        <f>SUM(J165)+J166</f>
        <v>4543.8500000000004</v>
      </c>
      <c r="K167" s="4">
        <f>SUM(K165)+K166</f>
        <v>68956.149999999994</v>
      </c>
    </row>
    <row r="168" spans="1:126" x14ac:dyDescent="0.25">
      <c r="A168" s="6"/>
      <c r="B168" s="6"/>
      <c r="C168" s="40"/>
      <c r="D168" s="6"/>
      <c r="E168" s="49"/>
      <c r="F168" s="49"/>
      <c r="G168" s="49"/>
      <c r="H168" s="49"/>
      <c r="I168" s="49"/>
      <c r="J168" s="49"/>
      <c r="K168" s="4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6" t="s">
        <v>408</v>
      </c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60" t="s">
        <v>83</v>
      </c>
      <c r="B170" s="60" t="s">
        <v>461</v>
      </c>
      <c r="C170" s="67" t="s">
        <v>350</v>
      </c>
      <c r="D170" s="60" t="s">
        <v>232</v>
      </c>
      <c r="E170" s="68">
        <v>101000</v>
      </c>
      <c r="F170" s="68">
        <v>2898.7</v>
      </c>
      <c r="G170" s="68">
        <v>12340.59</v>
      </c>
      <c r="H170" s="68">
        <v>3070.4</v>
      </c>
      <c r="I170" s="68">
        <v>175</v>
      </c>
      <c r="J170" s="68">
        <v>18484.689999999999</v>
      </c>
      <c r="K170" s="68">
        <v>82515.31</v>
      </c>
    </row>
    <row r="171" spans="1:126" s="6" customFormat="1" x14ac:dyDescent="0.25">
      <c r="A171" s="63" t="s">
        <v>12</v>
      </c>
      <c r="B171" s="63">
        <v>1</v>
      </c>
      <c r="C171" s="64"/>
      <c r="D171" s="63"/>
      <c r="E171" s="65">
        <f>E170</f>
        <v>101000</v>
      </c>
      <c r="F171" s="65">
        <f>SUM(F170)</f>
        <v>2898.7</v>
      </c>
      <c r="G171" s="65">
        <f>G170</f>
        <v>12340.59</v>
      </c>
      <c r="H171" s="65">
        <f>H170</f>
        <v>3070.4</v>
      </c>
      <c r="I171" s="65">
        <f>I170</f>
        <v>175</v>
      </c>
      <c r="J171" s="65">
        <f>J170</f>
        <v>18484.689999999999</v>
      </c>
      <c r="K171" s="65">
        <f>K170</f>
        <v>82515.31</v>
      </c>
    </row>
    <row r="173" spans="1:126" s="5" customFormat="1" x14ac:dyDescent="0.25">
      <c r="A173" s="104" t="s">
        <v>331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1:126" s="60" customFormat="1" x14ac:dyDescent="0.25">
      <c r="A174" t="s">
        <v>239</v>
      </c>
      <c r="B174" t="s">
        <v>63</v>
      </c>
      <c r="C174" s="32" t="s">
        <v>350</v>
      </c>
      <c r="D174" t="s">
        <v>234</v>
      </c>
      <c r="E174" s="1">
        <v>19800</v>
      </c>
      <c r="F174" s="1">
        <f>E174*0.0287</f>
        <v>568.26</v>
      </c>
      <c r="G174" s="1">
        <v>0</v>
      </c>
      <c r="H174" s="1">
        <f>E174*0.0304</f>
        <v>601.91999999999996</v>
      </c>
      <c r="I174" s="1">
        <v>175</v>
      </c>
      <c r="J174" s="1">
        <f>F174+G174+H174+I174</f>
        <v>1345.18</v>
      </c>
      <c r="K174" s="1">
        <f>E174-J174</f>
        <v>18454.82</v>
      </c>
    </row>
    <row r="175" spans="1:126" x14ac:dyDescent="0.25">
      <c r="A175" t="s">
        <v>358</v>
      </c>
      <c r="B175" t="s">
        <v>63</v>
      </c>
      <c r="C175" s="32" t="s">
        <v>350</v>
      </c>
      <c r="D175" t="s">
        <v>234</v>
      </c>
      <c r="E175" s="1">
        <v>25544</v>
      </c>
      <c r="F175" s="1">
        <v>733.11</v>
      </c>
      <c r="G175" s="1">
        <v>0</v>
      </c>
      <c r="H175" s="1">
        <v>776.54</v>
      </c>
      <c r="I175" s="1">
        <v>25</v>
      </c>
      <c r="J175" s="1">
        <v>1534.65</v>
      </c>
      <c r="K175" s="1">
        <v>24009.35</v>
      </c>
    </row>
    <row r="176" spans="1:126" s="28" customFormat="1" x14ac:dyDescent="0.25">
      <c r="A176" s="28" t="s">
        <v>332</v>
      </c>
      <c r="B176" s="28" t="s">
        <v>63</v>
      </c>
      <c r="C176" s="89" t="s">
        <v>350</v>
      </c>
      <c r="D176" s="28" t="s">
        <v>234</v>
      </c>
      <c r="E176" s="90">
        <v>25000</v>
      </c>
      <c r="F176" s="90">
        <f t="shared" ref="F176" si="45">E176*0.0287</f>
        <v>717.5</v>
      </c>
      <c r="G176" s="90">
        <v>0</v>
      </c>
      <c r="H176" s="90">
        <f t="shared" ref="H176" si="46">E176*0.0304</f>
        <v>760</v>
      </c>
      <c r="I176" s="90">
        <v>5175</v>
      </c>
      <c r="J176" s="90">
        <v>6652.5</v>
      </c>
      <c r="K176" s="90">
        <f>+E176-J176</f>
        <v>18347.5</v>
      </c>
    </row>
    <row r="177" spans="1:126" x14ac:dyDescent="0.25">
      <c r="A177" s="3" t="s">
        <v>12</v>
      </c>
      <c r="B177" s="3">
        <v>3</v>
      </c>
      <c r="C177" s="34"/>
      <c r="D177" s="3"/>
      <c r="E177" s="4">
        <f>SUM(E174:E176)</f>
        <v>70344</v>
      </c>
      <c r="F177" s="4">
        <f t="shared" ref="F177:K177" si="47">SUM(F174:F176)</f>
        <v>2018.87</v>
      </c>
      <c r="G177" s="4">
        <f t="shared" si="47"/>
        <v>0</v>
      </c>
      <c r="H177" s="4">
        <f t="shared" si="47"/>
        <v>2138.46</v>
      </c>
      <c r="I177" s="4">
        <f t="shared" si="47"/>
        <v>5375</v>
      </c>
      <c r="J177" s="4">
        <f t="shared" si="47"/>
        <v>9532.33</v>
      </c>
      <c r="K177" s="4">
        <f t="shared" si="47"/>
        <v>60811.67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x14ac:dyDescent="0.25"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A179" s="104" t="s">
        <v>55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t="s">
        <v>56</v>
      </c>
      <c r="B180" t="s">
        <v>57</v>
      </c>
      <c r="C180" s="32" t="s">
        <v>350</v>
      </c>
      <c r="D180" t="s">
        <v>234</v>
      </c>
      <c r="E180" s="1">
        <v>23000</v>
      </c>
      <c r="F180" s="1">
        <f>E180*0.0287</f>
        <v>660.1</v>
      </c>
      <c r="G180" s="1">
        <v>0</v>
      </c>
      <c r="H180" s="1">
        <v>699.2</v>
      </c>
      <c r="I180" s="1">
        <v>6188.01</v>
      </c>
      <c r="J180" s="1">
        <f>+F180+G180+H180+I180</f>
        <v>7547.31</v>
      </c>
      <c r="K180" s="1">
        <f>+E180-J180</f>
        <v>15452.69</v>
      </c>
    </row>
    <row r="181" spans="1:126" x14ac:dyDescent="0.25">
      <c r="A181" t="s">
        <v>44</v>
      </c>
      <c r="B181" t="s">
        <v>45</v>
      </c>
      <c r="C181" s="32" t="s">
        <v>351</v>
      </c>
      <c r="D181" t="s">
        <v>233</v>
      </c>
      <c r="E181" s="1">
        <v>24150</v>
      </c>
      <c r="F181" s="1">
        <f>E181*0.0287</f>
        <v>693.11</v>
      </c>
      <c r="G181" s="1">
        <v>0</v>
      </c>
      <c r="H181" s="1">
        <f>E181*0.0304</f>
        <v>734.16</v>
      </c>
      <c r="I181">
        <v>225</v>
      </c>
      <c r="J181" s="1">
        <f t="shared" ref="J181:J186" si="48">+F181+G181+H181+I181</f>
        <v>1652.27</v>
      </c>
      <c r="K181" s="1">
        <f t="shared" ref="K181:K186" si="49">+E181-J181</f>
        <v>22497.73</v>
      </c>
    </row>
    <row r="182" spans="1:126" x14ac:dyDescent="0.25">
      <c r="A182" t="s">
        <v>58</v>
      </c>
      <c r="B182" t="s">
        <v>59</v>
      </c>
      <c r="C182" s="32" t="s">
        <v>351</v>
      </c>
      <c r="D182" t="s">
        <v>232</v>
      </c>
      <c r="E182" s="1">
        <v>23100</v>
      </c>
      <c r="F182" s="1">
        <f t="shared" ref="F182:F186" si="50">E182*0.0287</f>
        <v>662.97</v>
      </c>
      <c r="G182" s="1">
        <v>0</v>
      </c>
      <c r="H182" s="1">
        <f t="shared" ref="H182:H185" si="51">E182*0.0304</f>
        <v>702.24</v>
      </c>
      <c r="I182" s="1">
        <v>6825.15</v>
      </c>
      <c r="J182" s="1">
        <f t="shared" si="48"/>
        <v>8190.36</v>
      </c>
      <c r="K182" s="1">
        <f t="shared" si="49"/>
        <v>14909.64</v>
      </c>
    </row>
    <row r="183" spans="1:126" x14ac:dyDescent="0.25">
      <c r="A183" t="s">
        <v>60</v>
      </c>
      <c r="B183" t="s">
        <v>484</v>
      </c>
      <c r="C183" s="32" t="s">
        <v>350</v>
      </c>
      <c r="D183" t="s">
        <v>234</v>
      </c>
      <c r="E183" s="1">
        <v>25000</v>
      </c>
      <c r="F183" s="1">
        <f t="shared" si="50"/>
        <v>717.5</v>
      </c>
      <c r="G183" s="1">
        <v>0</v>
      </c>
      <c r="H183" s="1">
        <f t="shared" si="51"/>
        <v>760</v>
      </c>
      <c r="I183">
        <v>275</v>
      </c>
      <c r="J183" s="1">
        <f t="shared" si="48"/>
        <v>1752.5</v>
      </c>
      <c r="K183" s="1">
        <f t="shared" si="49"/>
        <v>23247.5</v>
      </c>
    </row>
    <row r="184" spans="1:126" s="2" customFormat="1" x14ac:dyDescent="0.25">
      <c r="A184" t="s">
        <v>61</v>
      </c>
      <c r="B184" t="s">
        <v>62</v>
      </c>
      <c r="C184" s="32" t="s">
        <v>350</v>
      </c>
      <c r="D184" t="s">
        <v>234</v>
      </c>
      <c r="E184" s="1">
        <v>18700</v>
      </c>
      <c r="F184" s="1">
        <f t="shared" ref="F184" si="52">E184*0.0287</f>
        <v>536.69000000000005</v>
      </c>
      <c r="G184" s="1">
        <v>0</v>
      </c>
      <c r="H184" s="1">
        <f t="shared" ref="H184" si="53">E184*0.0304</f>
        <v>568.48</v>
      </c>
      <c r="I184">
        <v>125</v>
      </c>
      <c r="J184" s="1">
        <f t="shared" si="48"/>
        <v>1230.17</v>
      </c>
      <c r="K184" s="1">
        <f t="shared" si="49"/>
        <v>17469.830000000002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</row>
    <row r="185" spans="1:126" x14ac:dyDescent="0.25">
      <c r="A185" t="s">
        <v>333</v>
      </c>
      <c r="B185" t="s">
        <v>59</v>
      </c>
      <c r="C185" s="32" t="s">
        <v>351</v>
      </c>
      <c r="D185" t="s">
        <v>234</v>
      </c>
      <c r="E185" s="1">
        <v>23000</v>
      </c>
      <c r="F185" s="1">
        <f t="shared" si="50"/>
        <v>660.1</v>
      </c>
      <c r="G185" s="1">
        <v>0</v>
      </c>
      <c r="H185" s="1">
        <f t="shared" si="51"/>
        <v>699.2</v>
      </c>
      <c r="I185" s="1">
        <v>4502.17</v>
      </c>
      <c r="J185" s="1">
        <f t="shared" si="48"/>
        <v>5861.47</v>
      </c>
      <c r="K185" s="1">
        <f t="shared" si="49"/>
        <v>17138.53</v>
      </c>
    </row>
    <row r="186" spans="1:126" x14ac:dyDescent="0.25">
      <c r="A186" t="s">
        <v>444</v>
      </c>
      <c r="B186" t="s">
        <v>237</v>
      </c>
      <c r="C186" s="32" t="s">
        <v>350</v>
      </c>
      <c r="D186" t="s">
        <v>232</v>
      </c>
      <c r="E186" s="1">
        <v>25000</v>
      </c>
      <c r="F186" s="1">
        <f t="shared" si="50"/>
        <v>717.5</v>
      </c>
      <c r="G186" s="1">
        <v>0</v>
      </c>
      <c r="H186" s="1">
        <v>760</v>
      </c>
      <c r="I186" s="1">
        <v>7704.64</v>
      </c>
      <c r="J186" s="1">
        <f t="shared" si="48"/>
        <v>9182.14</v>
      </c>
      <c r="K186" s="1">
        <f t="shared" si="49"/>
        <v>15817.86</v>
      </c>
    </row>
    <row r="187" spans="1:126" x14ac:dyDescent="0.25">
      <c r="A187" s="3" t="s">
        <v>12</v>
      </c>
      <c r="B187" s="3">
        <v>7</v>
      </c>
      <c r="C187" s="34"/>
      <c r="D187" s="3"/>
      <c r="E187" s="4">
        <f>SUM(E180:E186)</f>
        <v>161950</v>
      </c>
      <c r="F187" s="4">
        <f t="shared" ref="F187:K187" si="54">SUM(F180:F186)</f>
        <v>4647.97</v>
      </c>
      <c r="G187" s="4">
        <f t="shared" si="54"/>
        <v>0</v>
      </c>
      <c r="H187" s="4">
        <f t="shared" si="54"/>
        <v>4923.28</v>
      </c>
      <c r="I187" s="4">
        <f t="shared" si="54"/>
        <v>25844.97</v>
      </c>
      <c r="J187" s="4">
        <f t="shared" si="54"/>
        <v>35416.22</v>
      </c>
      <c r="K187" s="4">
        <f t="shared" si="54"/>
        <v>126533.78</v>
      </c>
    </row>
    <row r="188" spans="1:126" s="5" customFormat="1" x14ac:dyDescent="0.25">
      <c r="A188" s="6"/>
      <c r="B188" s="6"/>
      <c r="C188" s="40"/>
      <c r="D188" s="6"/>
      <c r="E188" s="49"/>
      <c r="F188" s="49"/>
      <c r="G188" s="49"/>
      <c r="H188" s="49"/>
      <c r="I188" s="49"/>
      <c r="J188" s="49"/>
      <c r="K188" s="49"/>
    </row>
    <row r="189" spans="1:126" x14ac:dyDescent="0.25">
      <c r="A189" s="127" t="s">
        <v>424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1:126" x14ac:dyDescent="0.25">
      <c r="A190" s="5" t="s">
        <v>364</v>
      </c>
      <c r="B190" s="56" t="s">
        <v>16</v>
      </c>
      <c r="C190" s="57" t="s">
        <v>350</v>
      </c>
      <c r="D190" t="s">
        <v>232</v>
      </c>
      <c r="E190" s="30">
        <v>50000</v>
      </c>
      <c r="F190" s="30">
        <v>1435</v>
      </c>
      <c r="G190" s="30">
        <v>1627.13</v>
      </c>
      <c r="H190" s="30">
        <v>1520</v>
      </c>
      <c r="I190" s="30">
        <v>1637.45</v>
      </c>
      <c r="J190" s="30">
        <v>6219.58</v>
      </c>
      <c r="K190" s="30">
        <v>43780.42</v>
      </c>
    </row>
    <row r="191" spans="1:126" x14ac:dyDescent="0.25">
      <c r="A191" s="5" t="s">
        <v>278</v>
      </c>
      <c r="B191" s="56" t="s">
        <v>238</v>
      </c>
      <c r="C191" s="57" t="s">
        <v>351</v>
      </c>
      <c r="D191" s="58" t="s">
        <v>234</v>
      </c>
      <c r="E191" s="30">
        <v>26000</v>
      </c>
      <c r="F191" s="30">
        <f>E191*0.0287</f>
        <v>746.2</v>
      </c>
      <c r="G191" s="30">
        <v>0</v>
      </c>
      <c r="H191" s="30">
        <f>E191*0.0304</f>
        <v>790.4</v>
      </c>
      <c r="I191" s="30">
        <v>175</v>
      </c>
      <c r="J191" s="30">
        <v>1711.6</v>
      </c>
      <c r="K191" s="30">
        <v>24288.400000000001</v>
      </c>
    </row>
    <row r="192" spans="1:126" x14ac:dyDescent="0.25">
      <c r="A192" s="28" t="s">
        <v>52</v>
      </c>
      <c r="B192" s="28" t="s">
        <v>485</v>
      </c>
      <c r="C192" s="32" t="s">
        <v>350</v>
      </c>
      <c r="D192" t="s">
        <v>232</v>
      </c>
      <c r="E192" s="1">
        <v>36500</v>
      </c>
      <c r="F192" s="1">
        <f>E192*0.0287</f>
        <v>1047.55</v>
      </c>
      <c r="G192" s="1">
        <v>0</v>
      </c>
      <c r="H192" s="1">
        <f>E192*0.0304</f>
        <v>1109.5999999999999</v>
      </c>
      <c r="I192" s="1">
        <v>3370</v>
      </c>
      <c r="J192" s="1">
        <f>F192+G192+H192+I192</f>
        <v>5527.15</v>
      </c>
      <c r="K192" s="1">
        <f>E192-J192</f>
        <v>30972.85</v>
      </c>
    </row>
    <row r="193" spans="1:126" x14ac:dyDescent="0.25">
      <c r="A193" s="5" t="s">
        <v>64</v>
      </c>
      <c r="B193" s="56" t="s">
        <v>288</v>
      </c>
      <c r="C193" s="57" t="s">
        <v>351</v>
      </c>
      <c r="D193" t="s">
        <v>234</v>
      </c>
      <c r="E193" s="30">
        <v>24500</v>
      </c>
      <c r="F193" s="30">
        <v>703</v>
      </c>
      <c r="G193" s="30">
        <v>0</v>
      </c>
      <c r="H193" s="30">
        <v>744.8</v>
      </c>
      <c r="I193" s="30">
        <v>275</v>
      </c>
      <c r="J193" s="30">
        <v>1722.95</v>
      </c>
      <c r="K193" s="30">
        <v>22777.05</v>
      </c>
    </row>
    <row r="194" spans="1:126" x14ac:dyDescent="0.25">
      <c r="A194" s="63" t="s">
        <v>12</v>
      </c>
      <c r="B194" s="63">
        <v>4</v>
      </c>
      <c r="C194" s="64"/>
      <c r="D194" s="63"/>
      <c r="E194" s="65">
        <f t="shared" ref="E194:K194" si="55">SUM(E191)+E192+E193+E190</f>
        <v>137000</v>
      </c>
      <c r="F194" s="65">
        <f t="shared" si="55"/>
        <v>3931.75</v>
      </c>
      <c r="G194" s="65">
        <f t="shared" si="55"/>
        <v>1627.13</v>
      </c>
      <c r="H194" s="65">
        <f t="shared" si="55"/>
        <v>4164.8</v>
      </c>
      <c r="I194" s="65">
        <f t="shared" si="55"/>
        <v>5457.45</v>
      </c>
      <c r="J194" s="65">
        <f t="shared" si="55"/>
        <v>15181.28</v>
      </c>
      <c r="K194" s="65">
        <f t="shared" si="55"/>
        <v>121818.72</v>
      </c>
    </row>
    <row r="195" spans="1:126" x14ac:dyDescent="0.2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A196" s="104" t="s">
        <v>438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A197" s="5" t="s">
        <v>66</v>
      </c>
      <c r="B197" t="s">
        <v>65</v>
      </c>
      <c r="C197" s="32" t="s">
        <v>350</v>
      </c>
      <c r="D197" t="s">
        <v>234</v>
      </c>
      <c r="E197" s="30">
        <v>20000</v>
      </c>
      <c r="F197" s="1">
        <f t="shared" ref="F197:F218" si="56">E197*0.0287</f>
        <v>574</v>
      </c>
      <c r="G197" s="1">
        <v>0</v>
      </c>
      <c r="H197">
        <v>608</v>
      </c>
      <c r="I197" s="1">
        <v>1200</v>
      </c>
      <c r="J197" s="1">
        <v>2382</v>
      </c>
      <c r="K197" s="1">
        <v>17618</v>
      </c>
    </row>
    <row r="198" spans="1:126" x14ac:dyDescent="0.25">
      <c r="A198" s="5" t="s">
        <v>67</v>
      </c>
      <c r="B198" t="s">
        <v>81</v>
      </c>
      <c r="C198" s="32" t="s">
        <v>351</v>
      </c>
      <c r="D198" t="s">
        <v>234</v>
      </c>
      <c r="E198" s="30">
        <v>25000</v>
      </c>
      <c r="F198" s="1">
        <f t="shared" si="56"/>
        <v>717.5</v>
      </c>
      <c r="G198" s="1">
        <v>0</v>
      </c>
      <c r="H198">
        <v>760</v>
      </c>
      <c r="I198">
        <v>165</v>
      </c>
      <c r="J198" s="1">
        <v>1642.5</v>
      </c>
      <c r="K198" s="1">
        <v>23357.5</v>
      </c>
    </row>
    <row r="199" spans="1:126" s="5" customFormat="1" x14ac:dyDescent="0.25">
      <c r="A199" s="5" t="s">
        <v>68</v>
      </c>
      <c r="B199" s="5" t="s">
        <v>65</v>
      </c>
      <c r="C199" s="39" t="s">
        <v>350</v>
      </c>
      <c r="D199" s="5" t="s">
        <v>232</v>
      </c>
      <c r="E199" s="30">
        <v>20000</v>
      </c>
      <c r="F199" s="30">
        <f>E199*0.0287</f>
        <v>574</v>
      </c>
      <c r="G199" s="30">
        <v>0</v>
      </c>
      <c r="H199">
        <v>608</v>
      </c>
      <c r="I199" s="1">
        <v>5142</v>
      </c>
      <c r="J199" s="1">
        <v>6324</v>
      </c>
      <c r="K199" s="1">
        <v>13676</v>
      </c>
    </row>
    <row r="200" spans="1:126" x14ac:dyDescent="0.25">
      <c r="A200" s="5" t="s">
        <v>295</v>
      </c>
      <c r="B200" s="21" t="s">
        <v>65</v>
      </c>
      <c r="C200" s="32" t="s">
        <v>350</v>
      </c>
      <c r="D200" s="20" t="s">
        <v>234</v>
      </c>
      <c r="E200" s="30">
        <v>20000</v>
      </c>
      <c r="F200" s="1">
        <f t="shared" si="56"/>
        <v>574</v>
      </c>
      <c r="G200" s="1">
        <v>0</v>
      </c>
      <c r="H200">
        <v>608</v>
      </c>
      <c r="I200">
        <v>775</v>
      </c>
      <c r="J200" s="1">
        <v>1957</v>
      </c>
      <c r="K200" s="1">
        <v>18043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5" t="s">
        <v>300</v>
      </c>
      <c r="B201" s="21" t="s">
        <v>81</v>
      </c>
      <c r="C201" s="32" t="s">
        <v>351</v>
      </c>
      <c r="D201" s="20" t="s">
        <v>234</v>
      </c>
      <c r="E201" s="30">
        <v>23000</v>
      </c>
      <c r="F201" s="1">
        <f t="shared" si="56"/>
        <v>660.1</v>
      </c>
      <c r="G201" s="1">
        <v>0</v>
      </c>
      <c r="H201">
        <v>699.2</v>
      </c>
      <c r="I201">
        <v>175</v>
      </c>
      <c r="J201" s="1">
        <v>1534.3</v>
      </c>
      <c r="K201" s="1">
        <v>21465.7</v>
      </c>
    </row>
    <row r="202" spans="1:126" x14ac:dyDescent="0.25">
      <c r="A202" s="5" t="s">
        <v>315</v>
      </c>
      <c r="B202" s="21" t="s">
        <v>316</v>
      </c>
      <c r="C202" s="32" t="s">
        <v>351</v>
      </c>
      <c r="D202" s="20" t="s">
        <v>234</v>
      </c>
      <c r="E202" s="30">
        <v>32000</v>
      </c>
      <c r="F202" s="1">
        <f>E202*0.0287</f>
        <v>918.4</v>
      </c>
      <c r="G202" s="1">
        <v>0</v>
      </c>
      <c r="H202">
        <v>972.8</v>
      </c>
      <c r="I202">
        <v>175</v>
      </c>
      <c r="J202" s="1">
        <v>2066.1999999999998</v>
      </c>
      <c r="K202" s="1">
        <v>29933.8</v>
      </c>
    </row>
    <row r="203" spans="1:126" x14ac:dyDescent="0.25">
      <c r="A203" s="5" t="s">
        <v>69</v>
      </c>
      <c r="B203" t="s">
        <v>70</v>
      </c>
      <c r="C203" s="32" t="s">
        <v>350</v>
      </c>
      <c r="D203" t="s">
        <v>232</v>
      </c>
      <c r="E203" s="30">
        <v>55000</v>
      </c>
      <c r="F203" s="1">
        <f t="shared" si="56"/>
        <v>1578.5</v>
      </c>
      <c r="G203" s="1">
        <v>2559.6799999999998</v>
      </c>
      <c r="H203" s="1">
        <v>1672</v>
      </c>
      <c r="I203">
        <v>275</v>
      </c>
      <c r="J203" s="1">
        <v>6085.18</v>
      </c>
      <c r="K203" s="1">
        <v>48914.82</v>
      </c>
    </row>
    <row r="204" spans="1:126" x14ac:dyDescent="0.25">
      <c r="A204" s="5" t="s">
        <v>71</v>
      </c>
      <c r="B204" t="s">
        <v>72</v>
      </c>
      <c r="C204" s="32" t="s">
        <v>351</v>
      </c>
      <c r="D204" t="s">
        <v>234</v>
      </c>
      <c r="E204" s="30">
        <v>20000</v>
      </c>
      <c r="F204" s="1">
        <f t="shared" si="56"/>
        <v>574</v>
      </c>
      <c r="G204" s="1">
        <v>0</v>
      </c>
      <c r="H204">
        <v>608</v>
      </c>
      <c r="I204" s="1">
        <v>6320.61</v>
      </c>
      <c r="J204" s="1">
        <v>7502.61</v>
      </c>
      <c r="K204" s="1">
        <v>12497.39</v>
      </c>
    </row>
    <row r="205" spans="1:126" s="5" customFormat="1" x14ac:dyDescent="0.25">
      <c r="A205" s="5" t="s">
        <v>196</v>
      </c>
      <c r="B205" s="5" t="s">
        <v>195</v>
      </c>
      <c r="C205" s="57" t="s">
        <v>351</v>
      </c>
      <c r="D205" s="5" t="s">
        <v>234</v>
      </c>
      <c r="E205" s="30">
        <v>26250</v>
      </c>
      <c r="F205" s="30">
        <f t="shared" si="56"/>
        <v>753.38</v>
      </c>
      <c r="G205" s="30">
        <v>0</v>
      </c>
      <c r="H205">
        <v>820.8</v>
      </c>
      <c r="I205">
        <v>125</v>
      </c>
      <c r="J205" s="1">
        <v>1720.7</v>
      </c>
      <c r="K205" s="1">
        <v>25279.3</v>
      </c>
    </row>
    <row r="206" spans="1:126" x14ac:dyDescent="0.25">
      <c r="A206" s="5" t="s">
        <v>197</v>
      </c>
      <c r="B206" t="s">
        <v>20</v>
      </c>
      <c r="C206" s="32" t="s">
        <v>350</v>
      </c>
      <c r="D206" t="s">
        <v>234</v>
      </c>
      <c r="E206" s="30">
        <v>27000</v>
      </c>
      <c r="F206" s="1">
        <f>E206*0.0287</f>
        <v>774.9</v>
      </c>
      <c r="G206" s="1">
        <v>0</v>
      </c>
      <c r="H206">
        <v>798</v>
      </c>
      <c r="I206" s="1">
        <v>5671.9</v>
      </c>
      <c r="J206" s="1">
        <v>7223.28</v>
      </c>
      <c r="K206" s="1">
        <v>19026.72</v>
      </c>
    </row>
    <row r="207" spans="1:126" x14ac:dyDescent="0.25">
      <c r="A207" s="5" t="s">
        <v>317</v>
      </c>
      <c r="B207" t="s">
        <v>318</v>
      </c>
      <c r="C207" s="32" t="s">
        <v>351</v>
      </c>
      <c r="D207" t="s">
        <v>234</v>
      </c>
      <c r="E207" s="30">
        <v>20000</v>
      </c>
      <c r="F207" s="1">
        <f>E207*0.0287</f>
        <v>574</v>
      </c>
      <c r="G207" s="1">
        <v>0</v>
      </c>
      <c r="H207">
        <v>608</v>
      </c>
      <c r="I207" s="1">
        <v>6070.61</v>
      </c>
      <c r="J207" s="1">
        <v>7252.61</v>
      </c>
      <c r="K207" s="1">
        <v>12747.39</v>
      </c>
    </row>
    <row r="208" spans="1:126" x14ac:dyDescent="0.25">
      <c r="A208" s="5" t="s">
        <v>73</v>
      </c>
      <c r="B208" t="s">
        <v>20</v>
      </c>
      <c r="C208" s="32" t="s">
        <v>350</v>
      </c>
      <c r="D208" t="s">
        <v>232</v>
      </c>
      <c r="E208" s="30">
        <v>26250</v>
      </c>
      <c r="F208" s="1">
        <f t="shared" si="56"/>
        <v>753.38</v>
      </c>
      <c r="G208" s="1">
        <v>0</v>
      </c>
      <c r="H208">
        <v>798</v>
      </c>
      <c r="I208">
        <v>295</v>
      </c>
      <c r="J208" s="1">
        <v>1846.38</v>
      </c>
      <c r="K208" s="1">
        <v>24403.62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:126" x14ac:dyDescent="0.25">
      <c r="A209" s="5" t="s">
        <v>74</v>
      </c>
      <c r="B209" t="s">
        <v>65</v>
      </c>
      <c r="C209" s="32" t="s">
        <v>350</v>
      </c>
      <c r="D209" t="s">
        <v>232</v>
      </c>
      <c r="E209" s="30">
        <v>20000</v>
      </c>
      <c r="F209" s="1">
        <f t="shared" si="56"/>
        <v>574</v>
      </c>
      <c r="G209" s="1">
        <v>0</v>
      </c>
      <c r="H209">
        <v>608</v>
      </c>
      <c r="I209">
        <v>25</v>
      </c>
      <c r="J209" s="1">
        <v>1207</v>
      </c>
      <c r="K209" s="1">
        <v>18793</v>
      </c>
    </row>
    <row r="210" spans="1:126" x14ac:dyDescent="0.25">
      <c r="A210" s="5" t="s">
        <v>365</v>
      </c>
      <c r="B210" t="s">
        <v>65</v>
      </c>
      <c r="C210" s="32" t="s">
        <v>350</v>
      </c>
      <c r="D210" t="s">
        <v>232</v>
      </c>
      <c r="E210" s="30">
        <v>20000</v>
      </c>
      <c r="F210" s="1">
        <v>574</v>
      </c>
      <c r="G210" s="1">
        <v>0</v>
      </c>
      <c r="H210">
        <v>608</v>
      </c>
      <c r="I210">
        <v>275</v>
      </c>
      <c r="J210" s="1">
        <v>1457</v>
      </c>
      <c r="K210" s="1">
        <v>18543</v>
      </c>
    </row>
    <row r="211" spans="1:126" x14ac:dyDescent="0.25">
      <c r="A211" s="5" t="s">
        <v>75</v>
      </c>
      <c r="B211" t="s">
        <v>76</v>
      </c>
      <c r="C211" s="32" t="s">
        <v>351</v>
      </c>
      <c r="D211" t="s">
        <v>232</v>
      </c>
      <c r="E211" s="30">
        <v>23467.5</v>
      </c>
      <c r="F211" s="1">
        <v>673.52</v>
      </c>
      <c r="G211" s="1">
        <v>0</v>
      </c>
      <c r="H211">
        <v>713.41</v>
      </c>
      <c r="I211">
        <v>250</v>
      </c>
      <c r="J211" s="1">
        <v>1636.93</v>
      </c>
      <c r="K211" s="1">
        <v>21830.57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:126" x14ac:dyDescent="0.25">
      <c r="A212" s="28" t="s">
        <v>77</v>
      </c>
      <c r="B212" s="28" t="s">
        <v>118</v>
      </c>
      <c r="C212" s="32" t="s">
        <v>350</v>
      </c>
      <c r="D212" t="s">
        <v>234</v>
      </c>
      <c r="E212" s="30">
        <v>23500</v>
      </c>
      <c r="F212" s="1">
        <v>674.45</v>
      </c>
      <c r="G212" s="1">
        <v>0</v>
      </c>
      <c r="H212">
        <v>714.4</v>
      </c>
      <c r="I212">
        <v>275</v>
      </c>
      <c r="J212" s="1">
        <v>1663.85</v>
      </c>
      <c r="K212" s="1">
        <v>21836.15</v>
      </c>
    </row>
    <row r="213" spans="1:126" x14ac:dyDescent="0.25">
      <c r="A213" s="5" t="s">
        <v>79</v>
      </c>
      <c r="B213" t="s">
        <v>65</v>
      </c>
      <c r="C213" s="32" t="s">
        <v>350</v>
      </c>
      <c r="D213" t="s">
        <v>234</v>
      </c>
      <c r="E213" s="30">
        <v>20000</v>
      </c>
      <c r="F213" s="1">
        <f t="shared" si="56"/>
        <v>574</v>
      </c>
      <c r="G213" s="1">
        <v>0</v>
      </c>
      <c r="H213">
        <v>608</v>
      </c>
      <c r="I213" s="1">
        <v>5583.51</v>
      </c>
      <c r="J213" s="1">
        <v>6765.51</v>
      </c>
      <c r="K213" s="1">
        <v>13234.49</v>
      </c>
    </row>
    <row r="214" spans="1:126" x14ac:dyDescent="0.25">
      <c r="A214" s="5" t="s">
        <v>80</v>
      </c>
      <c r="B214" t="s">
        <v>81</v>
      </c>
      <c r="C214" s="32" t="s">
        <v>351</v>
      </c>
      <c r="D214" t="s">
        <v>234</v>
      </c>
      <c r="E214" s="30">
        <v>23000</v>
      </c>
      <c r="F214" s="1">
        <f t="shared" si="56"/>
        <v>660.1</v>
      </c>
      <c r="G214" s="1">
        <v>0</v>
      </c>
      <c r="H214">
        <v>699.2</v>
      </c>
      <c r="I214">
        <v>275</v>
      </c>
      <c r="J214" s="1">
        <v>1634.3</v>
      </c>
      <c r="K214" s="1">
        <v>21365.7</v>
      </c>
    </row>
    <row r="215" spans="1:126" x14ac:dyDescent="0.25">
      <c r="A215" s="5" t="s">
        <v>486</v>
      </c>
      <c r="B215" t="s">
        <v>81</v>
      </c>
      <c r="C215" s="33" t="s">
        <v>351</v>
      </c>
      <c r="D215" s="16" t="s">
        <v>234</v>
      </c>
      <c r="E215" s="30">
        <v>23000</v>
      </c>
      <c r="F215" s="1">
        <f t="shared" si="56"/>
        <v>660.1</v>
      </c>
      <c r="G215" s="1">
        <v>0</v>
      </c>
      <c r="H215">
        <v>699.2</v>
      </c>
      <c r="I215">
        <v>355</v>
      </c>
      <c r="J215" s="1">
        <v>1714.3</v>
      </c>
      <c r="K215" s="1">
        <v>21285.7</v>
      </c>
    </row>
    <row r="216" spans="1:126" x14ac:dyDescent="0.25">
      <c r="A216" s="5" t="s">
        <v>280</v>
      </c>
      <c r="B216" s="11" t="s">
        <v>279</v>
      </c>
      <c r="C216" s="33" t="s">
        <v>351</v>
      </c>
      <c r="D216" s="16" t="s">
        <v>234</v>
      </c>
      <c r="E216" s="30">
        <v>20000</v>
      </c>
      <c r="F216" s="1">
        <f t="shared" si="56"/>
        <v>574</v>
      </c>
      <c r="G216" s="1">
        <v>0</v>
      </c>
      <c r="H216">
        <v>608</v>
      </c>
      <c r="I216" s="1">
        <v>6442.01</v>
      </c>
      <c r="J216" s="1">
        <v>7624.01</v>
      </c>
      <c r="K216" s="1">
        <v>12375.99</v>
      </c>
    </row>
    <row r="217" spans="1:126" x14ac:dyDescent="0.25">
      <c r="A217" s="59" t="s">
        <v>290</v>
      </c>
      <c r="B217" s="17" t="s">
        <v>65</v>
      </c>
      <c r="C217" s="37" t="s">
        <v>350</v>
      </c>
      <c r="D217" s="19" t="s">
        <v>234</v>
      </c>
      <c r="E217" s="30">
        <v>20000</v>
      </c>
      <c r="F217" s="1">
        <f t="shared" si="56"/>
        <v>574</v>
      </c>
      <c r="G217" s="1">
        <v>0</v>
      </c>
      <c r="H217">
        <v>608</v>
      </c>
      <c r="I217" s="1">
        <v>7064.2</v>
      </c>
      <c r="J217" s="1">
        <v>8246.2000000000007</v>
      </c>
      <c r="K217" s="1">
        <v>11753.8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x14ac:dyDescent="0.25">
      <c r="A218" s="5" t="s">
        <v>253</v>
      </c>
      <c r="B218" t="s">
        <v>72</v>
      </c>
      <c r="C218" s="32" t="s">
        <v>351</v>
      </c>
      <c r="D218" t="s">
        <v>234</v>
      </c>
      <c r="E218" s="30">
        <v>20000</v>
      </c>
      <c r="F218" s="1">
        <f t="shared" si="56"/>
        <v>574</v>
      </c>
      <c r="G218" s="1">
        <v>0</v>
      </c>
      <c r="H218">
        <v>608</v>
      </c>
      <c r="I218" s="1">
        <v>6320.61</v>
      </c>
      <c r="J218" s="1">
        <v>7502.61</v>
      </c>
      <c r="K218" s="1">
        <v>12497.39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221</v>
      </c>
      <c r="B219" t="s">
        <v>81</v>
      </c>
      <c r="C219" s="32" t="s">
        <v>351</v>
      </c>
      <c r="D219" t="s">
        <v>234</v>
      </c>
      <c r="E219" s="30">
        <v>23000</v>
      </c>
      <c r="F219" s="1">
        <f>E219*0.0287</f>
        <v>660.1</v>
      </c>
      <c r="G219" s="1">
        <v>0</v>
      </c>
      <c r="H219">
        <v>699.2</v>
      </c>
      <c r="I219" s="1">
        <v>6910.61</v>
      </c>
      <c r="J219" s="1">
        <v>8269.91</v>
      </c>
      <c r="K219" s="1">
        <v>14730.09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252</v>
      </c>
      <c r="B220" t="s">
        <v>81</v>
      </c>
      <c r="C220" s="32" t="s">
        <v>351</v>
      </c>
      <c r="D220" t="s">
        <v>234</v>
      </c>
      <c r="E220" s="30">
        <v>23000</v>
      </c>
      <c r="F220" s="1">
        <v>660.1</v>
      </c>
      <c r="G220" s="1">
        <v>0</v>
      </c>
      <c r="H220">
        <v>699.2</v>
      </c>
      <c r="I220">
        <v>675</v>
      </c>
      <c r="J220" s="1">
        <v>2034.3</v>
      </c>
      <c r="K220" s="1">
        <v>20965.7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x14ac:dyDescent="0.25">
      <c r="A221" s="5" t="s">
        <v>78</v>
      </c>
      <c r="B221" t="s">
        <v>65</v>
      </c>
      <c r="C221" s="32" t="s">
        <v>350</v>
      </c>
      <c r="D221" t="s">
        <v>232</v>
      </c>
      <c r="E221" s="30">
        <v>20000</v>
      </c>
      <c r="F221" s="1">
        <v>574</v>
      </c>
      <c r="G221" s="1">
        <v>0</v>
      </c>
      <c r="H221">
        <v>608</v>
      </c>
      <c r="I221">
        <v>663.88</v>
      </c>
      <c r="J221" s="1">
        <v>1845.88</v>
      </c>
      <c r="K221" s="1">
        <v>18154.12</v>
      </c>
    </row>
    <row r="222" spans="1:126" s="5" customFormat="1" x14ac:dyDescent="0.25">
      <c r="A222" s="5" t="s">
        <v>366</v>
      </c>
      <c r="B222" s="5" t="s">
        <v>249</v>
      </c>
      <c r="C222" s="39" t="s">
        <v>351</v>
      </c>
      <c r="D222" s="5" t="s">
        <v>234</v>
      </c>
      <c r="E222" s="30">
        <v>25000</v>
      </c>
      <c r="F222" s="30">
        <f>E222*0.0287</f>
        <v>717.5</v>
      </c>
      <c r="G222" s="30">
        <v>0</v>
      </c>
      <c r="H222">
        <v>760</v>
      </c>
      <c r="I222" s="1">
        <v>2925</v>
      </c>
      <c r="J222" s="1">
        <v>4402.5</v>
      </c>
      <c r="K222" s="1">
        <v>20597.5</v>
      </c>
    </row>
    <row r="223" spans="1:126" x14ac:dyDescent="0.25">
      <c r="A223" s="5" t="s">
        <v>409</v>
      </c>
      <c r="B223" s="11" t="s">
        <v>81</v>
      </c>
      <c r="C223" s="33" t="s">
        <v>351</v>
      </c>
      <c r="D223" s="16" t="s">
        <v>234</v>
      </c>
      <c r="E223" s="30">
        <v>36000</v>
      </c>
      <c r="F223" s="1">
        <f>E223*0.0287</f>
        <v>1033.2</v>
      </c>
      <c r="G223" s="1">
        <v>0</v>
      </c>
      <c r="H223" s="1">
        <v>1094.4000000000001</v>
      </c>
      <c r="I223">
        <v>175</v>
      </c>
      <c r="J223" s="1">
        <v>2302.6</v>
      </c>
      <c r="K223" s="1">
        <v>33697.4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:126" s="14" customFormat="1" x14ac:dyDescent="0.25">
      <c r="A224" s="5" t="s">
        <v>410</v>
      </c>
      <c r="B224" t="s">
        <v>76</v>
      </c>
      <c r="C224" s="32" t="s">
        <v>351</v>
      </c>
      <c r="D224" t="s">
        <v>234</v>
      </c>
      <c r="E224" s="30">
        <v>23000</v>
      </c>
      <c r="F224" s="1">
        <f>E224*0.0287</f>
        <v>660.1</v>
      </c>
      <c r="G224" s="1">
        <v>0</v>
      </c>
      <c r="H224">
        <v>699.2</v>
      </c>
      <c r="I224">
        <v>175</v>
      </c>
      <c r="J224" s="1">
        <v>1534.3</v>
      </c>
      <c r="K224" s="1">
        <v>21465.7</v>
      </c>
    </row>
    <row r="225" spans="1:126" x14ac:dyDescent="0.25">
      <c r="A225" s="5" t="s">
        <v>426</v>
      </c>
      <c r="B225" t="s">
        <v>214</v>
      </c>
      <c r="C225" s="32" t="s">
        <v>351</v>
      </c>
      <c r="D225" t="s">
        <v>234</v>
      </c>
      <c r="E225" s="30">
        <v>25000</v>
      </c>
      <c r="F225" s="1">
        <v>717.5</v>
      </c>
      <c r="G225" s="1">
        <v>0</v>
      </c>
      <c r="H225">
        <v>760</v>
      </c>
      <c r="I225" s="1">
        <v>5252.17</v>
      </c>
      <c r="J225" s="1">
        <v>6729.67</v>
      </c>
      <c r="K225" s="1">
        <v>18270.330000000002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x14ac:dyDescent="0.25">
      <c r="A226" s="5" t="s">
        <v>427</v>
      </c>
      <c r="B226" t="s">
        <v>140</v>
      </c>
      <c r="C226" s="32" t="s">
        <v>350</v>
      </c>
      <c r="D226" t="s">
        <v>234</v>
      </c>
      <c r="E226" s="30">
        <v>26000</v>
      </c>
      <c r="F226" s="1">
        <v>746.2</v>
      </c>
      <c r="G226" s="1">
        <v>0</v>
      </c>
      <c r="H226">
        <v>790.4</v>
      </c>
      <c r="I226" s="1">
        <v>2885</v>
      </c>
      <c r="J226" s="1">
        <v>4421.6000000000004</v>
      </c>
      <c r="K226" s="1">
        <v>21578.400000000001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s="28" customFormat="1" x14ac:dyDescent="0.25">
      <c r="A227" s="28" t="s">
        <v>431</v>
      </c>
      <c r="B227" s="28" t="s">
        <v>249</v>
      </c>
      <c r="C227" s="89" t="s">
        <v>351</v>
      </c>
      <c r="D227" s="28" t="s">
        <v>234</v>
      </c>
      <c r="E227" s="90">
        <v>40000</v>
      </c>
      <c r="F227" s="90">
        <v>1148</v>
      </c>
      <c r="G227" s="90">
        <v>442.65</v>
      </c>
      <c r="H227" s="1">
        <v>1216</v>
      </c>
      <c r="I227">
        <v>25</v>
      </c>
      <c r="J227" s="1">
        <v>2831.65</v>
      </c>
      <c r="K227" s="1">
        <v>37168.35</v>
      </c>
    </row>
    <row r="228" spans="1:126" x14ac:dyDescent="0.25">
      <c r="A228" s="5" t="s">
        <v>473</v>
      </c>
      <c r="B228" t="s">
        <v>474</v>
      </c>
      <c r="C228" s="32" t="s">
        <v>351</v>
      </c>
      <c r="D228" t="s">
        <v>234</v>
      </c>
      <c r="E228" s="30">
        <v>25000</v>
      </c>
      <c r="F228" s="1">
        <v>717.5</v>
      </c>
      <c r="G228" s="1">
        <v>0</v>
      </c>
      <c r="H228">
        <v>760</v>
      </c>
      <c r="I228">
        <v>25</v>
      </c>
      <c r="J228" s="1">
        <v>1502.5</v>
      </c>
      <c r="K228" s="1">
        <v>23497.5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475</v>
      </c>
      <c r="B229" t="s">
        <v>81</v>
      </c>
      <c r="C229" s="32" t="s">
        <v>351</v>
      </c>
      <c r="D229" t="s">
        <v>234</v>
      </c>
      <c r="E229" s="30">
        <v>25000</v>
      </c>
      <c r="F229" s="1">
        <v>717.5</v>
      </c>
      <c r="G229" s="1">
        <v>0</v>
      </c>
      <c r="H229">
        <v>760</v>
      </c>
      <c r="I229">
        <v>25</v>
      </c>
      <c r="J229" s="1">
        <v>1502.5</v>
      </c>
      <c r="K229" s="1">
        <v>23497.5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354</v>
      </c>
      <c r="B230" t="s">
        <v>65</v>
      </c>
      <c r="C230" s="32" t="s">
        <v>350</v>
      </c>
      <c r="D230" t="s">
        <v>234</v>
      </c>
      <c r="E230" s="30">
        <v>20000</v>
      </c>
      <c r="F230" s="1">
        <v>574</v>
      </c>
      <c r="G230" s="1">
        <v>0</v>
      </c>
      <c r="H230">
        <v>608</v>
      </c>
      <c r="I230" s="1">
        <v>1020</v>
      </c>
      <c r="J230" s="1">
        <v>2202</v>
      </c>
      <c r="K230" s="1">
        <v>17798</v>
      </c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s="5" customFormat="1" x14ac:dyDescent="0.25">
      <c r="A231" s="5" t="s">
        <v>250</v>
      </c>
      <c r="B231" s="56" t="s">
        <v>195</v>
      </c>
      <c r="C231" s="57" t="s">
        <v>351</v>
      </c>
      <c r="D231" s="5" t="s">
        <v>234</v>
      </c>
      <c r="E231" s="30">
        <v>23000</v>
      </c>
      <c r="F231" s="30">
        <f t="shared" ref="F231" si="57">E231*0.0287</f>
        <v>660.1</v>
      </c>
      <c r="G231" s="30">
        <v>0</v>
      </c>
      <c r="H231">
        <v>699.2</v>
      </c>
      <c r="I231" s="1">
        <v>6210.61</v>
      </c>
      <c r="J231" s="1">
        <v>7569.91</v>
      </c>
      <c r="K231" s="1">
        <v>15430.09</v>
      </c>
    </row>
    <row r="232" spans="1:126" x14ac:dyDescent="0.25">
      <c r="A232" s="3" t="s">
        <v>12</v>
      </c>
      <c r="B232" s="3">
        <v>35</v>
      </c>
      <c r="C232" s="34"/>
      <c r="D232" s="3"/>
      <c r="E232" s="4">
        <f>SUM(E197:E231)</f>
        <v>861467.5</v>
      </c>
      <c r="F232" s="4">
        <f t="shared" ref="F232:K232" si="58">SUM(F197:F231)</f>
        <v>24724.13</v>
      </c>
      <c r="G232" s="4">
        <f>SUM(G197:G231)</f>
        <v>3002.33</v>
      </c>
      <c r="H232" s="4">
        <f>SUM(H197:H231)</f>
        <v>26188.61</v>
      </c>
      <c r="I232" s="65">
        <f t="shared" si="58"/>
        <v>80222.720000000001</v>
      </c>
      <c r="J232" s="4">
        <f t="shared" si="58"/>
        <v>134137.79</v>
      </c>
      <c r="K232" s="4">
        <f t="shared" si="58"/>
        <v>727329.71</v>
      </c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126" t="s">
        <v>460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s="69" customFormat="1" x14ac:dyDescent="0.25">
      <c r="A235" s="13" t="s">
        <v>284</v>
      </c>
      <c r="B235" s="17" t="s">
        <v>20</v>
      </c>
      <c r="C235" s="37" t="s">
        <v>350</v>
      </c>
      <c r="D235" t="s">
        <v>234</v>
      </c>
      <c r="E235" s="1">
        <v>33000</v>
      </c>
      <c r="F235" s="1">
        <f t="shared" ref="F235" si="59">E235*0.0287</f>
        <v>947.1</v>
      </c>
      <c r="G235" s="1">
        <v>0</v>
      </c>
      <c r="H235" s="1">
        <f t="shared" ref="H235:H236" si="60">E235*0.0304</f>
        <v>1003.2</v>
      </c>
      <c r="I235" s="1">
        <v>1687.45</v>
      </c>
      <c r="J235" s="96">
        <f>+F235+G235+H235+I235</f>
        <v>3637.75</v>
      </c>
      <c r="K235" s="1">
        <v>29362.25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</row>
    <row r="236" spans="1:126" s="14" customFormat="1" x14ac:dyDescent="0.25">
      <c r="A236" t="s">
        <v>283</v>
      </c>
      <c r="B236" s="18" t="s">
        <v>104</v>
      </c>
      <c r="C236" s="33" t="s">
        <v>350</v>
      </c>
      <c r="D236" t="s">
        <v>234</v>
      </c>
      <c r="E236" s="1">
        <v>60000</v>
      </c>
      <c r="F236" s="1">
        <v>1722</v>
      </c>
      <c r="G236" s="1">
        <v>3486.68</v>
      </c>
      <c r="H236" s="1">
        <f t="shared" si="60"/>
        <v>1824</v>
      </c>
      <c r="I236">
        <v>175</v>
      </c>
      <c r="J236" s="96">
        <f t="shared" ref="J236:J239" si="61">+F236+G236+H236+I236</f>
        <v>7207.68</v>
      </c>
      <c r="K236" s="1">
        <v>52792.32</v>
      </c>
    </row>
    <row r="237" spans="1:126" s="14" customFormat="1" x14ac:dyDescent="0.25">
      <c r="A237" t="s">
        <v>198</v>
      </c>
      <c r="B237" t="s">
        <v>201</v>
      </c>
      <c r="C237" s="32" t="s">
        <v>350</v>
      </c>
      <c r="D237" t="s">
        <v>234</v>
      </c>
      <c r="E237" s="1">
        <v>44000</v>
      </c>
      <c r="F237" s="1">
        <v>1262.8</v>
      </c>
      <c r="G237" s="1">
        <v>0</v>
      </c>
      <c r="H237" s="1">
        <f>E237*0.0304</f>
        <v>1337.6</v>
      </c>
      <c r="I237" s="1">
        <v>10361.129999999999</v>
      </c>
      <c r="J237" s="96">
        <f t="shared" si="61"/>
        <v>12961.53</v>
      </c>
      <c r="K237" s="1">
        <v>31038.47</v>
      </c>
    </row>
    <row r="238" spans="1:126" x14ac:dyDescent="0.25">
      <c r="A238" s="13" t="s">
        <v>421</v>
      </c>
      <c r="B238" s="17" t="s">
        <v>201</v>
      </c>
      <c r="C238" s="37" t="s">
        <v>351</v>
      </c>
      <c r="D238" t="s">
        <v>232</v>
      </c>
      <c r="E238" s="1">
        <v>44000</v>
      </c>
      <c r="F238" s="1">
        <v>1262.8</v>
      </c>
      <c r="G238" s="1">
        <v>1007.19</v>
      </c>
      <c r="H238" s="1">
        <v>1337.6</v>
      </c>
      <c r="I238" s="1">
        <v>1033</v>
      </c>
      <c r="J238" s="96">
        <f>+F238+G238+H238+I238</f>
        <v>4640.59</v>
      </c>
      <c r="K238" s="1">
        <v>39359.410000000003</v>
      </c>
    </row>
    <row r="239" spans="1:126" x14ac:dyDescent="0.25">
      <c r="A239" s="13" t="s">
        <v>422</v>
      </c>
      <c r="B239" s="17" t="s">
        <v>104</v>
      </c>
      <c r="C239" s="37" t="s">
        <v>350</v>
      </c>
      <c r="D239" t="s">
        <v>232</v>
      </c>
      <c r="E239" s="90">
        <v>56000</v>
      </c>
      <c r="F239" s="1">
        <v>1607.2</v>
      </c>
      <c r="G239" s="1">
        <v>2733.96</v>
      </c>
      <c r="H239" s="1">
        <v>1702.4</v>
      </c>
      <c r="I239">
        <v>175</v>
      </c>
      <c r="J239" s="96">
        <f t="shared" si="61"/>
        <v>6218.56</v>
      </c>
      <c r="K239" s="1">
        <v>49781.440000000002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s="14" customFormat="1" x14ac:dyDescent="0.25">
      <c r="A240" s="3" t="s">
        <v>12</v>
      </c>
      <c r="B240" s="3">
        <v>5</v>
      </c>
      <c r="C240" s="34"/>
      <c r="D240" s="3"/>
      <c r="E240" s="4">
        <f>SUM(E235:E239)</f>
        <v>237000</v>
      </c>
      <c r="F240" s="4">
        <f t="shared" ref="F240:J240" si="62">SUM(F235:F239)</f>
        <v>6801.9</v>
      </c>
      <c r="G240" s="4">
        <f>SUM(G235:G239)</f>
        <v>7227.83</v>
      </c>
      <c r="H240" s="4">
        <f t="shared" si="62"/>
        <v>7204.8</v>
      </c>
      <c r="I240" s="4">
        <f>SUM(I235:I239)</f>
        <v>13431.58</v>
      </c>
      <c r="J240" s="4">
        <f t="shared" si="62"/>
        <v>34666.11</v>
      </c>
      <c r="K240" s="4">
        <f>SUM(K235:K239)</f>
        <v>202333.89</v>
      </c>
    </row>
    <row r="241" spans="1:126" x14ac:dyDescent="0.25"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104" t="s">
        <v>334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t="s">
        <v>210</v>
      </c>
      <c r="B243" t="s">
        <v>462</v>
      </c>
      <c r="C243" s="32" t="s">
        <v>350</v>
      </c>
      <c r="D243" t="s">
        <v>234</v>
      </c>
      <c r="E243" s="1">
        <v>50000</v>
      </c>
      <c r="F243" s="1">
        <f>E243*0.0287</f>
        <v>1435</v>
      </c>
      <c r="G243" s="1">
        <v>1854</v>
      </c>
      <c r="H243" s="1">
        <f>E243*0.0304</f>
        <v>1520</v>
      </c>
      <c r="I243" s="1">
        <v>175</v>
      </c>
      <c r="J243" s="1">
        <f>F243+G243+H243+I243</f>
        <v>4984</v>
      </c>
      <c r="K243" s="1">
        <f>E243-J243</f>
        <v>45016</v>
      </c>
    </row>
    <row r="244" spans="1:126" x14ac:dyDescent="0.25">
      <c r="A244" s="17" t="s">
        <v>298</v>
      </c>
      <c r="B244" s="17" t="s">
        <v>463</v>
      </c>
      <c r="C244" s="37" t="s">
        <v>351</v>
      </c>
      <c r="D244" s="20" t="s">
        <v>234</v>
      </c>
      <c r="E244" s="1">
        <v>50000</v>
      </c>
      <c r="F244" s="1">
        <f>E244*0.0287</f>
        <v>1435</v>
      </c>
      <c r="G244" s="1">
        <v>1854</v>
      </c>
      <c r="H244" s="1">
        <f>E244*0.0304</f>
        <v>1520</v>
      </c>
      <c r="I244" s="1">
        <v>2925</v>
      </c>
      <c r="J244" s="1">
        <f>+F244+G244+H244+I244</f>
        <v>7734</v>
      </c>
      <c r="K244" s="1">
        <f>+E244-J244</f>
        <v>42266</v>
      </c>
    </row>
    <row r="245" spans="1:126" x14ac:dyDescent="0.25">
      <c r="A245" s="99" t="s">
        <v>455</v>
      </c>
      <c r="B245" s="99" t="s">
        <v>16</v>
      </c>
      <c r="C245" s="100" t="s">
        <v>351</v>
      </c>
      <c r="D245" s="101" t="s">
        <v>232</v>
      </c>
      <c r="E245" s="1">
        <v>133000</v>
      </c>
      <c r="F245" s="1">
        <v>3817.1</v>
      </c>
      <c r="G245" s="1">
        <v>19867.79</v>
      </c>
      <c r="H245" s="1">
        <v>4043.2</v>
      </c>
      <c r="I245" s="1">
        <v>25</v>
      </c>
      <c r="J245" s="1">
        <v>27753.09</v>
      </c>
      <c r="K245" s="1">
        <v>105246.91</v>
      </c>
    </row>
    <row r="246" spans="1:126" x14ac:dyDescent="0.25">
      <c r="A246" s="3" t="s">
        <v>12</v>
      </c>
      <c r="B246" s="3">
        <v>3</v>
      </c>
      <c r="C246" s="34"/>
      <c r="D246" s="3"/>
      <c r="E246" s="4">
        <f>SUM(E243:E244)+E245</f>
        <v>233000</v>
      </c>
      <c r="F246" s="4">
        <f>SUM(F243:F244)+F245</f>
        <v>6687.1</v>
      </c>
      <c r="G246" s="4">
        <f>SUM(G243:G245)</f>
        <v>23575.79</v>
      </c>
      <c r="H246" s="4">
        <f>SUM(H243:H244)+H245</f>
        <v>7083.2</v>
      </c>
      <c r="I246" s="4">
        <f>SUM(I243:I244)+I245</f>
        <v>3125</v>
      </c>
      <c r="J246" s="4">
        <f>SUM(J243:J244)+J245</f>
        <v>40471.089999999997</v>
      </c>
      <c r="K246" s="4">
        <f>SUM(K243:K245)</f>
        <v>192528.91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28"/>
      <c r="B247" s="28"/>
      <c r="C247" s="89"/>
      <c r="D247" s="28"/>
      <c r="E247" s="90"/>
      <c r="F247" s="90"/>
      <c r="G247" s="90"/>
      <c r="H247" s="90"/>
      <c r="I247" s="90"/>
      <c r="J247" s="90"/>
      <c r="K247" s="90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28" t="s">
        <v>48</v>
      </c>
      <c r="B248" s="28" t="s">
        <v>49</v>
      </c>
      <c r="C248" s="89" t="s">
        <v>350</v>
      </c>
      <c r="D248" s="28" t="s">
        <v>234</v>
      </c>
      <c r="E248" s="90">
        <v>50000</v>
      </c>
      <c r="F248" s="90">
        <f>E248*0.0287</f>
        <v>1435</v>
      </c>
      <c r="G248" s="90">
        <v>1854</v>
      </c>
      <c r="H248" s="90">
        <v>1520</v>
      </c>
      <c r="I248" s="90">
        <v>1375</v>
      </c>
      <c r="J248" s="90">
        <f>F248+G248+H248+I248</f>
        <v>6184</v>
      </c>
      <c r="K248" s="90">
        <f>E248-J248</f>
        <v>43816</v>
      </c>
    </row>
    <row r="249" spans="1:126" x14ac:dyDescent="0.25">
      <c r="A249" s="3" t="s">
        <v>12</v>
      </c>
      <c r="B249" s="3">
        <v>1</v>
      </c>
      <c r="C249" s="34"/>
      <c r="D249" s="3"/>
      <c r="E249" s="4">
        <f>SUM(E248:E248)</f>
        <v>50000</v>
      </c>
      <c r="F249" s="4">
        <f>SUM(F248:F248)</f>
        <v>1435</v>
      </c>
      <c r="G249" s="4">
        <f>G248</f>
        <v>1854</v>
      </c>
      <c r="H249" s="65">
        <f>SUM(H248:H248)</f>
        <v>1520</v>
      </c>
      <c r="I249" s="4">
        <f>SUM(I248:I248)</f>
        <v>1375</v>
      </c>
      <c r="J249" s="4">
        <f>SUM(J248:J248)</f>
        <v>6184</v>
      </c>
      <c r="K249" s="4">
        <f>SUM(K248:K248)</f>
        <v>43816</v>
      </c>
    </row>
    <row r="250" spans="1:126" s="28" customFormat="1" x14ac:dyDescent="0.25">
      <c r="A250" s="26"/>
      <c r="B250" s="26"/>
      <c r="C250" s="35"/>
      <c r="D250" s="26"/>
      <c r="E250" s="27"/>
      <c r="F250" s="27"/>
      <c r="G250" s="27"/>
      <c r="H250" s="27"/>
      <c r="I250" s="27"/>
      <c r="J250" s="27"/>
      <c r="K250" s="27"/>
    </row>
    <row r="251" spans="1:126" s="28" customFormat="1" x14ac:dyDescent="0.25">
      <c r="A251" s="26" t="s">
        <v>432</v>
      </c>
      <c r="B251" s="26"/>
      <c r="C251" s="35"/>
      <c r="D251" s="26"/>
      <c r="E251" s="27"/>
      <c r="F251" s="27"/>
      <c r="G251" s="27"/>
      <c r="H251" s="27"/>
      <c r="I251" s="27"/>
      <c r="J251" s="27"/>
      <c r="K251" s="27"/>
    </row>
    <row r="252" spans="1:126" s="91" customFormat="1" x14ac:dyDescent="0.25">
      <c r="A252" s="91" t="s">
        <v>433</v>
      </c>
      <c r="B252" s="91" t="s">
        <v>434</v>
      </c>
      <c r="C252" s="94" t="s">
        <v>350</v>
      </c>
      <c r="D252" s="91" t="s">
        <v>436</v>
      </c>
      <c r="E252" s="93">
        <v>56000</v>
      </c>
      <c r="F252" s="93">
        <v>1607.2</v>
      </c>
      <c r="G252" s="93">
        <v>2733.96</v>
      </c>
      <c r="H252" s="93">
        <v>1702.4</v>
      </c>
      <c r="I252" s="93">
        <v>25</v>
      </c>
      <c r="J252" s="93">
        <v>6068.56</v>
      </c>
      <c r="K252" s="93">
        <v>49931.44</v>
      </c>
    </row>
    <row r="253" spans="1:126" s="66" customFormat="1" ht="13.5" customHeight="1" x14ac:dyDescent="0.25">
      <c r="A253" s="63" t="s">
        <v>435</v>
      </c>
      <c r="B253" s="63">
        <v>1</v>
      </c>
      <c r="C253" s="64"/>
      <c r="D253" s="92"/>
      <c r="E253" s="65">
        <v>56000</v>
      </c>
      <c r="F253" s="65">
        <v>1607.2</v>
      </c>
      <c r="G253" s="4">
        <f>SUM(G252)</f>
        <v>2733.96</v>
      </c>
      <c r="H253" s="65">
        <v>1702.4</v>
      </c>
      <c r="I253" s="65">
        <v>25</v>
      </c>
      <c r="J253" s="65">
        <f>J252</f>
        <v>6068.56</v>
      </c>
      <c r="K253" s="65">
        <f>K252</f>
        <v>49931.44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</row>
    <row r="255" spans="1:126" s="2" customFormat="1" x14ac:dyDescent="0.25">
      <c r="A255" s="104" t="s">
        <v>335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</row>
    <row r="256" spans="1:126" x14ac:dyDescent="0.25">
      <c r="A256" t="s">
        <v>46</v>
      </c>
      <c r="B256" t="s">
        <v>47</v>
      </c>
      <c r="C256" s="32" t="s">
        <v>350</v>
      </c>
      <c r="D256" t="s">
        <v>232</v>
      </c>
      <c r="E256" s="1">
        <v>57000</v>
      </c>
      <c r="F256" s="1">
        <f>E256*0.0287</f>
        <v>1635.9</v>
      </c>
      <c r="G256" s="1">
        <v>2619.65</v>
      </c>
      <c r="H256" s="1">
        <v>1732.8</v>
      </c>
      <c r="I256" s="1">
        <v>1907.45</v>
      </c>
      <c r="J256" s="1">
        <v>7895.8</v>
      </c>
      <c r="K256" s="1">
        <f>E256-J256</f>
        <v>49104.2</v>
      </c>
    </row>
    <row r="257" spans="1:126" x14ac:dyDescent="0.25">
      <c r="A257" t="s">
        <v>50</v>
      </c>
      <c r="B257" s="5" t="s">
        <v>47</v>
      </c>
      <c r="C257" s="32" t="s">
        <v>351</v>
      </c>
      <c r="D257" t="s">
        <v>232</v>
      </c>
      <c r="E257" s="1">
        <v>57000</v>
      </c>
      <c r="F257" s="1">
        <f t="shared" ref="F257:F258" si="63">E257*0.0287</f>
        <v>1635.9</v>
      </c>
      <c r="G257" s="1">
        <v>2922.14</v>
      </c>
      <c r="H257" s="1">
        <v>1732.8</v>
      </c>
      <c r="I257" s="1">
        <v>1315</v>
      </c>
      <c r="J257" s="1">
        <v>7605.84</v>
      </c>
      <c r="K257" s="1">
        <v>49394.16</v>
      </c>
    </row>
    <row r="258" spans="1:126" x14ac:dyDescent="0.25">
      <c r="A258" t="s">
        <v>277</v>
      </c>
      <c r="B258" s="11" t="s">
        <v>297</v>
      </c>
      <c r="C258" s="33" t="s">
        <v>351</v>
      </c>
      <c r="D258" s="16" t="s">
        <v>234</v>
      </c>
      <c r="E258" s="1">
        <v>44000</v>
      </c>
      <c r="F258" s="1">
        <f t="shared" si="63"/>
        <v>1262.8</v>
      </c>
      <c r="G258" s="1">
        <v>0</v>
      </c>
      <c r="H258" s="1">
        <v>1337.6</v>
      </c>
      <c r="I258" s="1">
        <v>175</v>
      </c>
      <c r="J258" s="1">
        <v>2775.4</v>
      </c>
      <c r="K258" s="1">
        <f>+E258-J258</f>
        <v>41224.6</v>
      </c>
    </row>
    <row r="259" spans="1:126" x14ac:dyDescent="0.25">
      <c r="A259" s="17" t="s">
        <v>373</v>
      </c>
      <c r="B259" s="17" t="s">
        <v>16</v>
      </c>
      <c r="C259" s="37" t="s">
        <v>350</v>
      </c>
      <c r="D259" s="20" t="s">
        <v>232</v>
      </c>
      <c r="E259" s="1">
        <v>110000</v>
      </c>
      <c r="F259" s="1">
        <f>E259*0.0287</f>
        <v>3157</v>
      </c>
      <c r="G259" s="1">
        <v>14457.62</v>
      </c>
      <c r="H259" s="1">
        <v>3344</v>
      </c>
      <c r="I259" s="1">
        <v>25</v>
      </c>
      <c r="J259" s="1">
        <v>20983.62</v>
      </c>
      <c r="K259" s="1">
        <v>89016.38</v>
      </c>
    </row>
    <row r="260" spans="1:126" x14ac:dyDescent="0.25">
      <c r="A260" s="3" t="s">
        <v>12</v>
      </c>
      <c r="B260" s="3">
        <v>4</v>
      </c>
      <c r="C260" s="34"/>
      <c r="D260" s="3"/>
      <c r="E260" s="65">
        <f>SUM(E256:E259)</f>
        <v>268000</v>
      </c>
      <c r="F260" s="4">
        <f t="shared" ref="F260:J260" si="64">SUM(F256:F259)</f>
        <v>7691.6</v>
      </c>
      <c r="G260" s="4">
        <f>SUM(G256:G259)</f>
        <v>19999.41</v>
      </c>
      <c r="H260" s="4">
        <f t="shared" si="64"/>
        <v>8147.2</v>
      </c>
      <c r="I260" s="4">
        <f t="shared" si="64"/>
        <v>3422.45</v>
      </c>
      <c r="J260" s="4">
        <f t="shared" si="64"/>
        <v>39260.660000000003</v>
      </c>
      <c r="K260" s="4">
        <f>SUM(K256:K258)+K259</f>
        <v>228739.34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J261" s="9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104" t="s">
        <v>336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A263" s="28" t="s">
        <v>374</v>
      </c>
      <c r="B263" s="28" t="s">
        <v>237</v>
      </c>
      <c r="C263" s="89" t="s">
        <v>350</v>
      </c>
      <c r="D263" s="28" t="s">
        <v>232</v>
      </c>
      <c r="E263" s="1">
        <v>26250</v>
      </c>
      <c r="F263" s="1">
        <v>753.38</v>
      </c>
      <c r="G263" s="1">
        <v>0</v>
      </c>
      <c r="H263" s="1">
        <v>798</v>
      </c>
      <c r="I263" s="1">
        <v>3516.12</v>
      </c>
      <c r="J263" s="95">
        <f>+F263+G263+H263+I263</f>
        <v>5067.5</v>
      </c>
      <c r="K263" s="1">
        <v>21182.5</v>
      </c>
    </row>
    <row r="264" spans="1:126" x14ac:dyDescent="0.25">
      <c r="A264" s="3" t="s">
        <v>12</v>
      </c>
      <c r="B264" s="3">
        <v>1</v>
      </c>
      <c r="C264" s="34"/>
      <c r="D264" s="3"/>
      <c r="E264" s="4">
        <f>SUM(E263:E263)</f>
        <v>26250</v>
      </c>
      <c r="F264" s="4">
        <f t="shared" ref="F264:K264" si="65">SUM(F263:F263)</f>
        <v>753.38</v>
      </c>
      <c r="G264" s="4">
        <f t="shared" si="65"/>
        <v>0</v>
      </c>
      <c r="H264" s="4">
        <f t="shared" si="65"/>
        <v>798</v>
      </c>
      <c r="I264" s="4">
        <f t="shared" si="65"/>
        <v>3516.12</v>
      </c>
      <c r="J264" s="4">
        <f t="shared" si="65"/>
        <v>5067.5</v>
      </c>
      <c r="K264" s="4">
        <f t="shared" si="65"/>
        <v>21182.5</v>
      </c>
    </row>
    <row r="265" spans="1:126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s="104" t="s">
        <v>337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s="28" customFormat="1" x14ac:dyDescent="0.25">
      <c r="A267" s="28" t="s">
        <v>38</v>
      </c>
      <c r="B267" s="28" t="s">
        <v>33</v>
      </c>
      <c r="C267" s="89" t="s">
        <v>351</v>
      </c>
      <c r="D267" s="28" t="s">
        <v>232</v>
      </c>
      <c r="E267" s="90">
        <v>41000</v>
      </c>
      <c r="F267" s="90">
        <f t="shared" ref="F267" si="66">E267*0.0287</f>
        <v>1176.7</v>
      </c>
      <c r="G267" s="90">
        <v>583.79</v>
      </c>
      <c r="H267" s="90">
        <f t="shared" ref="H267" si="67">E267*0.0304</f>
        <v>1246.4000000000001</v>
      </c>
      <c r="I267" s="90">
        <v>175</v>
      </c>
      <c r="J267" s="90">
        <f t="shared" ref="J267" si="68">F267+G267+H267+I267</f>
        <v>3181.89</v>
      </c>
      <c r="K267" s="90">
        <v>37818.11</v>
      </c>
    </row>
    <row r="268" spans="1:126" s="2" customFormat="1" x14ac:dyDescent="0.25">
      <c r="A268" s="3" t="s">
        <v>12</v>
      </c>
      <c r="B268" s="3">
        <v>1</v>
      </c>
      <c r="C268" s="34"/>
      <c r="D268" s="3"/>
      <c r="E268" s="4">
        <f>SUM(E267:E267)</f>
        <v>41000</v>
      </c>
      <c r="F268" s="4">
        <f t="shared" ref="F268:K268" si="69">SUM(F267:F267)</f>
        <v>1176.7</v>
      </c>
      <c r="G268" s="4">
        <f>SUM(G267:G267)</f>
        <v>583.79</v>
      </c>
      <c r="H268" s="4">
        <f t="shared" si="69"/>
        <v>1246.4000000000001</v>
      </c>
      <c r="I268" s="4">
        <f t="shared" si="69"/>
        <v>175</v>
      </c>
      <c r="J268" s="4">
        <f t="shared" si="69"/>
        <v>3181.89</v>
      </c>
      <c r="K268" s="4">
        <f t="shared" si="69"/>
        <v>37818.11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</row>
    <row r="269" spans="1:126" s="6" customFormat="1" x14ac:dyDescent="0.25">
      <c r="A269" s="5"/>
      <c r="B269" s="5"/>
      <c r="C269" s="39"/>
      <c r="D269" s="5"/>
      <c r="E269" s="30"/>
      <c r="F269" s="30"/>
      <c r="G269" s="30"/>
      <c r="H269" s="30"/>
      <c r="I269" s="30"/>
      <c r="J269" s="30"/>
      <c r="K269" s="30"/>
    </row>
    <row r="270" spans="1:126" s="26" customFormat="1" x14ac:dyDescent="0.25">
      <c r="A270" s="128" t="s">
        <v>338</v>
      </c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1:126" x14ac:dyDescent="0.25">
      <c r="A271" t="s">
        <v>294</v>
      </c>
      <c r="B271" s="18" t="s">
        <v>445</v>
      </c>
      <c r="C271" s="33" t="s">
        <v>351</v>
      </c>
      <c r="D271" s="16" t="s">
        <v>234</v>
      </c>
      <c r="E271" s="1">
        <v>90000</v>
      </c>
      <c r="F271" s="1">
        <f>E271*0.0287</f>
        <v>2583</v>
      </c>
      <c r="G271" s="1">
        <v>9753.1200000000008</v>
      </c>
      <c r="H271" s="1">
        <f>E271*0.0304</f>
        <v>2736</v>
      </c>
      <c r="I271" s="1">
        <v>175</v>
      </c>
      <c r="J271" s="1">
        <v>15247.12</v>
      </c>
      <c r="K271" s="1">
        <f>E271-J271</f>
        <v>74752.88</v>
      </c>
    </row>
    <row r="272" spans="1:126" x14ac:dyDescent="0.25">
      <c r="A272" t="s">
        <v>423</v>
      </c>
      <c r="B272" s="18" t="s">
        <v>16</v>
      </c>
      <c r="C272" s="33" t="s">
        <v>351</v>
      </c>
      <c r="D272" t="s">
        <v>232</v>
      </c>
      <c r="E272" s="1">
        <v>115000</v>
      </c>
      <c r="F272" s="1">
        <v>3300.5</v>
      </c>
      <c r="G272" s="1">
        <v>14877.52</v>
      </c>
      <c r="H272" s="1">
        <v>3496</v>
      </c>
      <c r="I272" s="1">
        <v>3049.9</v>
      </c>
      <c r="J272" s="1">
        <v>24723.919999999998</v>
      </c>
      <c r="K272" s="1">
        <v>90276.08</v>
      </c>
    </row>
    <row r="273" spans="1:126" s="2" customFormat="1" x14ac:dyDescent="0.25">
      <c r="A273" s="3" t="s">
        <v>12</v>
      </c>
      <c r="B273" s="3">
        <v>2</v>
      </c>
      <c r="C273" s="34"/>
      <c r="D273" s="3"/>
      <c r="E273" s="4">
        <f>SUM(E271:E271)+E272</f>
        <v>205000</v>
      </c>
      <c r="F273" s="4">
        <f>SUM(F271:F272)</f>
        <v>5883.5</v>
      </c>
      <c r="G273" s="4">
        <f>SUM(G271:G271)+G272</f>
        <v>24630.639999999999</v>
      </c>
      <c r="H273" s="4">
        <f>SUM(H271:H271)+H272</f>
        <v>6232</v>
      </c>
      <c r="I273" s="4">
        <f>SUM(I271:I271)+I272</f>
        <v>3224.9</v>
      </c>
      <c r="J273" s="4">
        <f>SUM(J271:J271)+J272</f>
        <v>39971.040000000001</v>
      </c>
      <c r="K273" s="4">
        <f>SUM(K271:K271)+K272</f>
        <v>165028.96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x14ac:dyDescent="0.25">
      <c r="A274" s="6"/>
      <c r="B274" s="6"/>
      <c r="C274" s="40"/>
      <c r="D274" s="6"/>
      <c r="E274" s="49"/>
      <c r="F274" s="49"/>
      <c r="G274" s="49"/>
      <c r="H274" s="49"/>
      <c r="I274" s="49"/>
      <c r="J274" s="49"/>
      <c r="K274" s="49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A275" s="6" t="s">
        <v>411</v>
      </c>
      <c r="B275" s="6"/>
      <c r="C275" s="40"/>
      <c r="D275" s="6"/>
      <c r="E275" s="49"/>
      <c r="F275" s="49"/>
      <c r="G275" s="49"/>
      <c r="H275" s="49"/>
      <c r="I275" s="49"/>
      <c r="J275" s="49"/>
      <c r="K275" s="4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s="2" customFormat="1" x14ac:dyDescent="0.25">
      <c r="A276" s="44" t="s">
        <v>375</v>
      </c>
      <c r="B276" s="44" t="s">
        <v>36</v>
      </c>
      <c r="C276" s="45" t="s">
        <v>351</v>
      </c>
      <c r="D276" s="44" t="s">
        <v>234</v>
      </c>
      <c r="E276" s="46">
        <v>44000</v>
      </c>
      <c r="F276" s="46">
        <v>1262.8</v>
      </c>
      <c r="G276" s="46">
        <v>0</v>
      </c>
      <c r="H276" s="46">
        <v>1337.6</v>
      </c>
      <c r="I276" s="46">
        <v>175</v>
      </c>
      <c r="J276" s="46">
        <v>2775.4</v>
      </c>
      <c r="K276" s="46">
        <v>41224.6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</row>
    <row r="277" spans="1:126" s="6" customFormat="1" x14ac:dyDescent="0.25">
      <c r="A277" s="44" t="s">
        <v>377</v>
      </c>
      <c r="B277" s="44" t="s">
        <v>36</v>
      </c>
      <c r="C277" s="45" t="s">
        <v>351</v>
      </c>
      <c r="D277" s="44" t="s">
        <v>353</v>
      </c>
      <c r="E277" s="46">
        <v>44000</v>
      </c>
      <c r="F277" s="46">
        <v>1262.8</v>
      </c>
      <c r="G277" s="46">
        <v>0</v>
      </c>
      <c r="H277" s="46">
        <v>1337.6</v>
      </c>
      <c r="I277" s="46">
        <v>175</v>
      </c>
      <c r="J277" s="46">
        <v>2775.4</v>
      </c>
      <c r="K277" s="46">
        <v>41224.6</v>
      </c>
    </row>
    <row r="278" spans="1:126" s="6" customFormat="1" x14ac:dyDescent="0.25">
      <c r="A278" s="79" t="s">
        <v>12</v>
      </c>
      <c r="B278" s="79">
        <v>2</v>
      </c>
      <c r="C278" s="80"/>
      <c r="D278" s="79"/>
      <c r="E278" s="81">
        <f>E276+E277</f>
        <v>88000</v>
      </c>
      <c r="F278" s="81">
        <f>SUM(F276:F277)</f>
        <v>2525.6</v>
      </c>
      <c r="G278" s="81">
        <f>G276+G277</f>
        <v>0</v>
      </c>
      <c r="H278" s="81">
        <f>H276+H277</f>
        <v>2675.2</v>
      </c>
      <c r="I278" s="81">
        <f>I276+I277</f>
        <v>350</v>
      </c>
      <c r="J278" s="81">
        <f>J276+J277</f>
        <v>5550.8</v>
      </c>
      <c r="K278" s="81">
        <f>K276+K277</f>
        <v>82449.2</v>
      </c>
    </row>
    <row r="280" spans="1:126" s="26" customFormat="1" x14ac:dyDescent="0.25">
      <c r="A280" s="104" t="s">
        <v>339</v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1:126" s="26" customFormat="1" x14ac:dyDescent="0.25">
      <c r="A281" s="44" t="s">
        <v>35</v>
      </c>
      <c r="B281" s="44" t="s">
        <v>376</v>
      </c>
      <c r="C281" s="45" t="s">
        <v>351</v>
      </c>
      <c r="D281" s="44" t="s">
        <v>234</v>
      </c>
      <c r="E281" s="46">
        <v>91000</v>
      </c>
      <c r="F281" s="46">
        <f>E281*0.0287</f>
        <v>2611.6999999999998</v>
      </c>
      <c r="G281" s="46">
        <v>9988.34</v>
      </c>
      <c r="H281" s="46">
        <f>E281*0.0304</f>
        <v>2766.4</v>
      </c>
      <c r="I281" s="46">
        <v>2300</v>
      </c>
      <c r="J281" s="46">
        <v>17666.439999999999</v>
      </c>
      <c r="K281" s="46">
        <f>E281-J281</f>
        <v>73333.56</v>
      </c>
    </row>
    <row r="282" spans="1:126" s="26" customFormat="1" x14ac:dyDescent="0.25">
      <c r="A282" s="44" t="s">
        <v>378</v>
      </c>
      <c r="B282" s="44" t="s">
        <v>36</v>
      </c>
      <c r="C282" s="45" t="s">
        <v>351</v>
      </c>
      <c r="D282" s="44" t="s">
        <v>234</v>
      </c>
      <c r="E282" s="46">
        <v>44000</v>
      </c>
      <c r="F282" s="46">
        <v>1262.8</v>
      </c>
      <c r="G282" s="46">
        <v>0</v>
      </c>
      <c r="H282" s="46">
        <v>1337.6</v>
      </c>
      <c r="I282" s="46">
        <v>175</v>
      </c>
      <c r="J282" s="46">
        <v>2775.4</v>
      </c>
      <c r="K282" s="46">
        <v>41224.6</v>
      </c>
    </row>
    <row r="283" spans="1:126" x14ac:dyDescent="0.25">
      <c r="A283" s="3" t="s">
        <v>12</v>
      </c>
      <c r="B283" s="3">
        <v>2</v>
      </c>
      <c r="C283" s="34"/>
      <c r="D283" s="3"/>
      <c r="E283" s="4">
        <f>SUM(E281:E281)+E282</f>
        <v>135000</v>
      </c>
      <c r="F283" s="4">
        <f>SUM(F281:F282)</f>
        <v>3874.5</v>
      </c>
      <c r="G283" s="4">
        <f>SUM(G281:G281)+G282</f>
        <v>9988.34</v>
      </c>
      <c r="H283" s="4">
        <f>SUM(H281:H281)+H282</f>
        <v>4104</v>
      </c>
      <c r="I283" s="4">
        <f>SUM(I281:I281)+I282</f>
        <v>2475</v>
      </c>
      <c r="J283" s="4">
        <f>SUM(J281:J281)+J282</f>
        <v>20441.84</v>
      </c>
      <c r="K283" s="4">
        <f>SUM(K281:K281)+K282</f>
        <v>114558.16</v>
      </c>
    </row>
    <row r="284" spans="1:126" s="26" customFormat="1" x14ac:dyDescent="0.25">
      <c r="A284"/>
      <c r="B284"/>
      <c r="C284" s="32"/>
      <c r="D284"/>
      <c r="E284" s="1"/>
      <c r="F284" s="1"/>
      <c r="G284" s="1"/>
      <c r="H284" s="1"/>
      <c r="I284" s="1"/>
      <c r="J284" s="1"/>
      <c r="K284" s="1"/>
    </row>
    <row r="285" spans="1:126" s="26" customFormat="1" x14ac:dyDescent="0.25">
      <c r="A285" s="104" t="s">
        <v>340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1:126" x14ac:dyDescent="0.25">
      <c r="A286" s="29" t="s">
        <v>32</v>
      </c>
      <c r="B286" t="s">
        <v>487</v>
      </c>
      <c r="C286" s="32" t="s">
        <v>351</v>
      </c>
      <c r="D286" t="s">
        <v>232</v>
      </c>
      <c r="E286" s="1">
        <v>45000</v>
      </c>
      <c r="F286" s="1">
        <f t="shared" ref="F286" si="70">E286*0.0287</f>
        <v>1291.5</v>
      </c>
      <c r="G286" s="1">
        <v>921.46</v>
      </c>
      <c r="H286" s="1">
        <v>1368</v>
      </c>
      <c r="I286" s="1">
        <v>1687.45</v>
      </c>
      <c r="J286" s="30">
        <v>5268.41</v>
      </c>
      <c r="K286" s="1">
        <v>39731.589999999997</v>
      </c>
    </row>
    <row r="287" spans="1:126" x14ac:dyDescent="0.25">
      <c r="A287" t="s">
        <v>34</v>
      </c>
      <c r="B287" t="s">
        <v>487</v>
      </c>
      <c r="C287" s="32" t="s">
        <v>351</v>
      </c>
      <c r="D287" t="s">
        <v>234</v>
      </c>
      <c r="E287" s="1">
        <v>45000</v>
      </c>
      <c r="F287" s="1">
        <v>1291.5</v>
      </c>
      <c r="G287" s="1">
        <v>1148.33</v>
      </c>
      <c r="H287" s="1">
        <v>1368</v>
      </c>
      <c r="I287" s="1">
        <v>175</v>
      </c>
      <c r="J287" s="30">
        <v>3982.83</v>
      </c>
      <c r="K287" s="1">
        <v>41017.17</v>
      </c>
    </row>
    <row r="288" spans="1:126" s="2" customFormat="1" x14ac:dyDescent="0.25">
      <c r="A288" s="5" t="s">
        <v>30</v>
      </c>
      <c r="B288" t="s">
        <v>31</v>
      </c>
      <c r="C288" s="32" t="s">
        <v>351</v>
      </c>
      <c r="D288" t="s">
        <v>232</v>
      </c>
      <c r="E288" s="1">
        <v>91000</v>
      </c>
      <c r="F288" s="1">
        <f>E288*0.0287</f>
        <v>2611.6999999999998</v>
      </c>
      <c r="G288" s="1">
        <v>9232.1200000000008</v>
      </c>
      <c r="H288" s="1">
        <v>2766.4</v>
      </c>
      <c r="I288" s="1">
        <v>5014.8999999999996</v>
      </c>
      <c r="J288" s="30">
        <v>19625.12</v>
      </c>
      <c r="K288" s="1">
        <f>E288-J288</f>
        <v>71374.880000000005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 s="5" t="s">
        <v>437</v>
      </c>
      <c r="B289" t="s">
        <v>487</v>
      </c>
      <c r="C289" s="32" t="s">
        <v>351</v>
      </c>
      <c r="D289" t="s">
        <v>234</v>
      </c>
      <c r="E289" s="1">
        <v>44000</v>
      </c>
      <c r="F289" s="1">
        <v>1262.8</v>
      </c>
      <c r="G289" s="1">
        <v>0</v>
      </c>
      <c r="H289" s="1">
        <v>1337.6</v>
      </c>
      <c r="I289" s="1">
        <v>175</v>
      </c>
      <c r="J289" s="30">
        <v>2775.4</v>
      </c>
      <c r="K289" s="1">
        <v>41224.6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x14ac:dyDescent="0.25">
      <c r="A290" s="3" t="s">
        <v>12</v>
      </c>
      <c r="B290" s="3">
        <v>4</v>
      </c>
      <c r="C290" s="34"/>
      <c r="D290" s="3"/>
      <c r="E290" s="4">
        <f>SUM(E286:E289)</f>
        <v>225000</v>
      </c>
      <c r="F290" s="4">
        <f t="shared" ref="F290:K290" si="71">SUM(F286:F289)</f>
        <v>6457.5</v>
      </c>
      <c r="G290" s="4">
        <f>SUM(G286:G289)</f>
        <v>11301.91</v>
      </c>
      <c r="H290" s="4">
        <f t="shared" si="71"/>
        <v>6840</v>
      </c>
      <c r="I290" s="4">
        <f t="shared" si="71"/>
        <v>7052.35</v>
      </c>
      <c r="J290" s="4">
        <f t="shared" si="71"/>
        <v>31651.759999999998</v>
      </c>
      <c r="K290" s="4">
        <f t="shared" si="71"/>
        <v>193348.24</v>
      </c>
    </row>
    <row r="292" spans="1:126" s="2" customFormat="1" x14ac:dyDescent="0.25">
      <c r="A292" s="104" t="s">
        <v>341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 s="17" t="s">
        <v>39</v>
      </c>
      <c r="B293" s="17" t="s">
        <v>286</v>
      </c>
      <c r="C293" s="37" t="s">
        <v>351</v>
      </c>
      <c r="D293" s="19" t="s">
        <v>234</v>
      </c>
      <c r="E293" s="1">
        <v>89500</v>
      </c>
      <c r="F293" s="1">
        <f>E293*0.0287</f>
        <v>2568.65</v>
      </c>
      <c r="G293" s="1">
        <v>9257.39</v>
      </c>
      <c r="H293" s="30">
        <f>E293*0.0304</f>
        <v>2720.8</v>
      </c>
      <c r="I293" s="1">
        <v>1687.45</v>
      </c>
      <c r="J293" s="30">
        <f>+F293+G293+H293+I293</f>
        <v>16234.29</v>
      </c>
      <c r="K293" s="30">
        <f>+E293-J293</f>
        <v>73265.710000000006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14" customFormat="1" x14ac:dyDescent="0.25">
      <c r="A294" t="s">
        <v>251</v>
      </c>
      <c r="B294" s="23" t="s">
        <v>22</v>
      </c>
      <c r="C294" s="32" t="s">
        <v>350</v>
      </c>
      <c r="D294" t="s">
        <v>234</v>
      </c>
      <c r="E294" s="1">
        <v>32000</v>
      </c>
      <c r="F294" s="1">
        <v>918.4</v>
      </c>
      <c r="G294" s="1">
        <v>0</v>
      </c>
      <c r="H294" s="30">
        <v>972.8</v>
      </c>
      <c r="I294" s="1">
        <v>3433</v>
      </c>
      <c r="J294" s="30">
        <f t="shared" ref="J294" si="72">+F294+G294+H294+I294</f>
        <v>5324.2</v>
      </c>
      <c r="K294" s="30">
        <f t="shared" ref="K294" si="73">+E294-J294</f>
        <v>26675.8</v>
      </c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</row>
    <row r="295" spans="1:126" s="2" customFormat="1" x14ac:dyDescent="0.25">
      <c r="A295" t="s">
        <v>428</v>
      </c>
      <c r="B295" s="23" t="s">
        <v>216</v>
      </c>
      <c r="C295" s="32" t="s">
        <v>351</v>
      </c>
      <c r="D295" t="s">
        <v>232</v>
      </c>
      <c r="E295" s="1">
        <v>115000</v>
      </c>
      <c r="F295" s="1">
        <v>3300.5</v>
      </c>
      <c r="G295" s="1">
        <v>15633.74</v>
      </c>
      <c r="H295" s="30">
        <v>3496</v>
      </c>
      <c r="I295">
        <v>75</v>
      </c>
      <c r="J295" s="30">
        <f t="shared" ref="J295:J297" si="74">+F295+G295+H295+I295</f>
        <v>22505.24</v>
      </c>
      <c r="K295" s="30">
        <f t="shared" ref="K295:K297" si="75">+E295-J295</f>
        <v>92494.76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14" customFormat="1" x14ac:dyDescent="0.25">
      <c r="A296" t="s">
        <v>40</v>
      </c>
      <c r="B296" t="s">
        <v>14</v>
      </c>
      <c r="C296" s="32" t="s">
        <v>350</v>
      </c>
      <c r="D296" t="s">
        <v>232</v>
      </c>
      <c r="E296" s="1">
        <v>46000</v>
      </c>
      <c r="F296" s="1">
        <v>1320.2</v>
      </c>
      <c r="G296" s="1">
        <v>835.73</v>
      </c>
      <c r="H296" s="30">
        <f t="shared" ref="H296" si="76">E296*0.0304</f>
        <v>1398.4</v>
      </c>
      <c r="I296" s="1">
        <v>3339.9</v>
      </c>
      <c r="J296" s="30">
        <f t="shared" si="74"/>
        <v>6894.23</v>
      </c>
      <c r="K296" s="30">
        <f t="shared" si="75"/>
        <v>39105.769999999997</v>
      </c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</row>
    <row r="297" spans="1:126" s="14" customFormat="1" x14ac:dyDescent="0.25">
      <c r="A297" t="s">
        <v>412</v>
      </c>
      <c r="B297" s="23" t="s">
        <v>33</v>
      </c>
      <c r="C297" s="32" t="s">
        <v>350</v>
      </c>
      <c r="D297" t="s">
        <v>234</v>
      </c>
      <c r="E297" s="1">
        <v>44000</v>
      </c>
      <c r="F297" s="1">
        <v>1262.8</v>
      </c>
      <c r="G297" s="1">
        <v>0</v>
      </c>
      <c r="H297" s="30">
        <v>1337.6</v>
      </c>
      <c r="I297" s="1">
        <v>1275</v>
      </c>
      <c r="J297" s="30">
        <f t="shared" si="74"/>
        <v>3875.4</v>
      </c>
      <c r="K297" s="30">
        <f t="shared" si="75"/>
        <v>40124.6</v>
      </c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</row>
    <row r="298" spans="1:126" s="2" customFormat="1" x14ac:dyDescent="0.25">
      <c r="A298" t="s">
        <v>43</v>
      </c>
      <c r="B298" t="s">
        <v>22</v>
      </c>
      <c r="C298" s="32" t="s">
        <v>350</v>
      </c>
      <c r="D298" t="s">
        <v>232</v>
      </c>
      <c r="E298" s="1">
        <v>32000</v>
      </c>
      <c r="F298" s="1">
        <f t="shared" ref="F298" si="77">E298*0.0287</f>
        <v>918.4</v>
      </c>
      <c r="G298" s="1">
        <v>0</v>
      </c>
      <c r="H298" s="30">
        <f t="shared" ref="H298" si="78">E298*0.0304</f>
        <v>972.8</v>
      </c>
      <c r="I298" s="1">
        <v>3299.9</v>
      </c>
      <c r="J298" s="30">
        <f t="shared" ref="J298" si="79">+F298+G298+H298+I298</f>
        <v>5191.1000000000004</v>
      </c>
      <c r="K298" s="30">
        <f t="shared" ref="K298" si="80">+E298-J298</f>
        <v>26808.9</v>
      </c>
      <c r="L298" s="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299" spans="1:126" s="63" customFormat="1" x14ac:dyDescent="0.25">
      <c r="A299" s="63" t="s">
        <v>12</v>
      </c>
      <c r="B299" s="63">
        <v>6</v>
      </c>
      <c r="C299" s="64"/>
      <c r="E299" s="65">
        <f t="shared" ref="E299:K299" si="81">SUM(E293:E298)</f>
        <v>358500</v>
      </c>
      <c r="F299" s="65">
        <f t="shared" si="81"/>
        <v>10288.950000000001</v>
      </c>
      <c r="G299" s="65">
        <f>SUM(G293:G298)</f>
        <v>25726.86</v>
      </c>
      <c r="H299" s="65">
        <f t="shared" si="81"/>
        <v>10898.4</v>
      </c>
      <c r="I299" s="65">
        <f t="shared" si="81"/>
        <v>13110.25</v>
      </c>
      <c r="J299" s="65">
        <f t="shared" si="81"/>
        <v>60024.46</v>
      </c>
      <c r="K299" s="65">
        <f t="shared" si="81"/>
        <v>298475.53999999998</v>
      </c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1:126" s="2" customFormat="1" ht="17.25" customHeight="1" x14ac:dyDescent="0.25">
      <c r="A300"/>
      <c r="B300"/>
      <c r="C300" s="32"/>
      <c r="D300"/>
      <c r="E300" s="1"/>
      <c r="F300" s="1"/>
      <c r="G300" s="1"/>
      <c r="H300" s="1"/>
      <c r="I300" s="1"/>
      <c r="J300" s="1"/>
      <c r="K300" s="1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1" spans="1:126" s="60" customFormat="1" x14ac:dyDescent="0.25">
      <c r="A301" s="82" t="s">
        <v>405</v>
      </c>
      <c r="B301" s="82"/>
      <c r="C301" s="83"/>
      <c r="D301" s="82"/>
      <c r="E301" s="84"/>
      <c r="F301" s="84"/>
      <c r="G301" s="84"/>
      <c r="H301" s="84"/>
      <c r="I301" s="84"/>
      <c r="J301" s="84"/>
      <c r="K301" s="84"/>
    </row>
    <row r="302" spans="1:126" s="60" customFormat="1" x14ac:dyDescent="0.25">
      <c r="A302" s="29" t="s">
        <v>406</v>
      </c>
      <c r="B302" s="29" t="s">
        <v>237</v>
      </c>
      <c r="C302" s="78" t="s">
        <v>350</v>
      </c>
      <c r="D302" s="29" t="s">
        <v>234</v>
      </c>
      <c r="E302" s="48">
        <v>32000</v>
      </c>
      <c r="F302" s="48">
        <v>918.4</v>
      </c>
      <c r="G302" s="48">
        <v>0</v>
      </c>
      <c r="H302" s="48">
        <v>972.8</v>
      </c>
      <c r="I302" s="48">
        <v>175</v>
      </c>
      <c r="J302" s="48">
        <f>+F302+G302+H302+I302</f>
        <v>2066.1999999999998</v>
      </c>
      <c r="K302" s="48">
        <f>+E302-J302</f>
        <v>29933.8</v>
      </c>
    </row>
    <row r="303" spans="1:126" s="79" customFormat="1" x14ac:dyDescent="0.25">
      <c r="A303" s="29" t="s">
        <v>148</v>
      </c>
      <c r="B303" s="29" t="s">
        <v>407</v>
      </c>
      <c r="C303" s="78" t="s">
        <v>350</v>
      </c>
      <c r="D303" s="29" t="s">
        <v>232</v>
      </c>
      <c r="E303" s="48">
        <v>45000</v>
      </c>
      <c r="F303" s="48">
        <v>1291.5</v>
      </c>
      <c r="G303" s="48">
        <v>1148.33</v>
      </c>
      <c r="H303" s="48">
        <v>1368</v>
      </c>
      <c r="I303" s="48">
        <v>1650</v>
      </c>
      <c r="J303" s="48">
        <f t="shared" ref="J303:J304" si="82">+F303+G303+H303+I303</f>
        <v>5457.83</v>
      </c>
      <c r="K303" s="48">
        <v>39542.17</v>
      </c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</row>
    <row r="304" spans="1:126" s="29" customFormat="1" x14ac:dyDescent="0.25">
      <c r="A304" s="29" t="s">
        <v>425</v>
      </c>
      <c r="B304" s="29" t="s">
        <v>16</v>
      </c>
      <c r="C304" s="78" t="s">
        <v>350</v>
      </c>
      <c r="D304" s="29" t="s">
        <v>232</v>
      </c>
      <c r="E304" s="48">
        <v>123500</v>
      </c>
      <c r="F304" s="48">
        <v>3544.45</v>
      </c>
      <c r="G304" s="48">
        <v>17633.16</v>
      </c>
      <c r="H304" s="48">
        <v>3754.4</v>
      </c>
      <c r="I304" s="48">
        <v>25</v>
      </c>
      <c r="J304" s="48">
        <f t="shared" si="82"/>
        <v>24957.01</v>
      </c>
      <c r="K304" s="48">
        <v>98542.99</v>
      </c>
    </row>
    <row r="305" spans="1:126" s="44" customFormat="1" x14ac:dyDescent="0.25">
      <c r="A305" s="79" t="s">
        <v>12</v>
      </c>
      <c r="B305" s="79">
        <v>3</v>
      </c>
      <c r="C305" s="80"/>
      <c r="D305" s="79"/>
      <c r="E305" s="81">
        <f>SUM(E302:E304)</f>
        <v>200500</v>
      </c>
      <c r="F305" s="81">
        <f>SUM(F302:F304)</f>
        <v>5754.35</v>
      </c>
      <c r="G305" s="81">
        <f>SUM(G302:G304)</f>
        <v>18781.490000000002</v>
      </c>
      <c r="H305" s="81">
        <f t="shared" ref="H305:K305" si="83">SUM(H302:H304)</f>
        <v>6095.2</v>
      </c>
      <c r="I305" s="81">
        <f t="shared" si="83"/>
        <v>1850</v>
      </c>
      <c r="J305" s="81">
        <f t="shared" si="83"/>
        <v>32481.040000000001</v>
      </c>
      <c r="K305" s="81">
        <f t="shared" si="83"/>
        <v>168018.96</v>
      </c>
    </row>
    <row r="306" spans="1:126" s="2" customFormat="1" x14ac:dyDescent="0.25">
      <c r="A306"/>
      <c r="B306"/>
      <c r="C306" s="32"/>
      <c r="D306"/>
      <c r="E306" s="1"/>
      <c r="F306" s="1"/>
      <c r="G306" s="1"/>
      <c r="H306" s="1"/>
      <c r="I306" s="1"/>
      <c r="J306" s="1"/>
      <c r="K306" s="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s="104" t="s">
        <v>87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s="2" customFormat="1" x14ac:dyDescent="0.25">
      <c r="A308" t="s">
        <v>85</v>
      </c>
      <c r="B308" t="s">
        <v>86</v>
      </c>
      <c r="C308" s="32" t="s">
        <v>351</v>
      </c>
      <c r="D308" t="s">
        <v>232</v>
      </c>
      <c r="E308" s="1">
        <v>165000</v>
      </c>
      <c r="F308" s="1">
        <v>4735.5</v>
      </c>
      <c r="G308" s="1">
        <v>27413.040000000001</v>
      </c>
      <c r="H308" s="1">
        <v>4943.8</v>
      </c>
      <c r="I308" s="1">
        <v>25</v>
      </c>
      <c r="J308" s="1">
        <v>37117.339999999997</v>
      </c>
      <c r="K308" s="1">
        <v>127882.66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</row>
    <row r="309" spans="1:126" x14ac:dyDescent="0.25">
      <c r="A309" s="3" t="s">
        <v>12</v>
      </c>
      <c r="B309" s="3">
        <v>1</v>
      </c>
      <c r="C309" s="34"/>
      <c r="D309" s="3"/>
      <c r="E309" s="4">
        <f>SUM(E308:E308)</f>
        <v>165000</v>
      </c>
      <c r="F309" s="4">
        <f>SUM(F308:F308)</f>
        <v>4735.5</v>
      </c>
      <c r="G309" s="4">
        <f>SUM(G308:G308)</f>
        <v>27413.040000000001</v>
      </c>
      <c r="H309" s="4">
        <f t="shared" ref="H309:K309" si="84">SUM(H308:H308)</f>
        <v>4943.8</v>
      </c>
      <c r="I309" s="4">
        <f t="shared" si="84"/>
        <v>25</v>
      </c>
      <c r="J309" s="4">
        <f t="shared" si="84"/>
        <v>37117.339999999997</v>
      </c>
      <c r="K309" s="4">
        <f t="shared" si="84"/>
        <v>127882.66</v>
      </c>
    </row>
    <row r="311" spans="1:126" x14ac:dyDescent="0.25">
      <c r="A311" s="104" t="s">
        <v>89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1:126" x14ac:dyDescent="0.25">
      <c r="A312" t="s">
        <v>429</v>
      </c>
      <c r="B312" t="s">
        <v>18</v>
      </c>
      <c r="C312" s="32" t="s">
        <v>350</v>
      </c>
      <c r="D312" t="s">
        <v>234</v>
      </c>
      <c r="E312" s="1">
        <v>41000</v>
      </c>
      <c r="F312" s="1">
        <f t="shared" ref="F312:F320" si="85">E312*0.0287</f>
        <v>1176.7</v>
      </c>
      <c r="G312" s="1">
        <v>0</v>
      </c>
      <c r="H312" s="1">
        <f t="shared" ref="H312:H320" si="86">E312*0.0304</f>
        <v>1246.4000000000001</v>
      </c>
      <c r="I312" s="1">
        <v>1200</v>
      </c>
      <c r="J312" s="1">
        <v>3623.1</v>
      </c>
      <c r="K312" s="30">
        <v>37376.9</v>
      </c>
    </row>
    <row r="313" spans="1:126" x14ac:dyDescent="0.25">
      <c r="A313" t="s">
        <v>92</v>
      </c>
      <c r="B313" t="s">
        <v>93</v>
      </c>
      <c r="C313" s="32" t="s">
        <v>350</v>
      </c>
      <c r="D313" t="s">
        <v>232</v>
      </c>
      <c r="E313" s="1">
        <v>86000</v>
      </c>
      <c r="F313" s="1">
        <f t="shared" si="85"/>
        <v>2468.1999999999998</v>
      </c>
      <c r="G313" s="1">
        <v>8812.2199999999993</v>
      </c>
      <c r="H313" s="1">
        <f t="shared" si="86"/>
        <v>2614.4</v>
      </c>
      <c r="I313" s="1">
        <v>25</v>
      </c>
      <c r="J313" s="1">
        <v>13919.82</v>
      </c>
      <c r="K313" s="30">
        <f t="shared" ref="K313:K319" si="87">E313-J313</f>
        <v>72080.179999999993</v>
      </c>
    </row>
    <row r="314" spans="1:126" x14ac:dyDescent="0.25">
      <c r="A314" t="s">
        <v>222</v>
      </c>
      <c r="B314" t="s">
        <v>95</v>
      </c>
      <c r="C314" s="32" t="s">
        <v>350</v>
      </c>
      <c r="D314" t="s">
        <v>234</v>
      </c>
      <c r="E314" s="1">
        <v>41000</v>
      </c>
      <c r="F314" s="1">
        <f t="shared" si="85"/>
        <v>1176.7</v>
      </c>
      <c r="G314" s="1">
        <v>0</v>
      </c>
      <c r="H314" s="1">
        <f t="shared" si="86"/>
        <v>1246.4000000000001</v>
      </c>
      <c r="I314" s="1">
        <v>175</v>
      </c>
      <c r="J314" s="1">
        <v>2598.1</v>
      </c>
      <c r="K314" s="30">
        <v>38401.9</v>
      </c>
    </row>
    <row r="315" spans="1:126" x14ac:dyDescent="0.25">
      <c r="A315" t="s">
        <v>240</v>
      </c>
      <c r="B315" t="s">
        <v>95</v>
      </c>
      <c r="C315" s="32" t="s">
        <v>350</v>
      </c>
      <c r="D315" t="s">
        <v>234</v>
      </c>
      <c r="E315" s="1">
        <v>41000</v>
      </c>
      <c r="F315" s="1">
        <f t="shared" si="85"/>
        <v>1176.7</v>
      </c>
      <c r="G315" s="1">
        <v>0</v>
      </c>
      <c r="H315" s="1">
        <f t="shared" si="86"/>
        <v>1246.4000000000001</v>
      </c>
      <c r="I315" s="1">
        <v>1687.45</v>
      </c>
      <c r="J315" s="1">
        <v>4110.55</v>
      </c>
      <c r="K315" s="30">
        <v>36889.449999999997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</row>
    <row r="316" spans="1:126" x14ac:dyDescent="0.25">
      <c r="A316" t="s">
        <v>256</v>
      </c>
      <c r="B316" t="s">
        <v>255</v>
      </c>
      <c r="C316" s="32" t="s">
        <v>351</v>
      </c>
      <c r="D316" t="s">
        <v>234</v>
      </c>
      <c r="E316" s="1">
        <v>41000</v>
      </c>
      <c r="F316" s="1">
        <f>E316*0.0287</f>
        <v>1176.7</v>
      </c>
      <c r="G316" s="1">
        <v>0</v>
      </c>
      <c r="H316" s="1">
        <f>E316*0.0304</f>
        <v>1246.4000000000001</v>
      </c>
      <c r="I316" s="1">
        <v>175</v>
      </c>
      <c r="J316" s="1">
        <v>2598.1</v>
      </c>
      <c r="K316" s="30">
        <v>38401.9</v>
      </c>
    </row>
    <row r="317" spans="1:126" x14ac:dyDescent="0.25">
      <c r="A317" t="s">
        <v>258</v>
      </c>
      <c r="B317" t="s">
        <v>51</v>
      </c>
      <c r="C317" s="32" t="s">
        <v>350</v>
      </c>
      <c r="D317" t="s">
        <v>234</v>
      </c>
      <c r="E317" s="1">
        <v>41000</v>
      </c>
      <c r="F317" s="1">
        <f t="shared" si="85"/>
        <v>1176.7</v>
      </c>
      <c r="G317" s="1">
        <v>0</v>
      </c>
      <c r="H317" s="1">
        <f t="shared" si="86"/>
        <v>1246.4000000000001</v>
      </c>
      <c r="I317" s="1">
        <v>275</v>
      </c>
      <c r="J317" s="1">
        <v>2698.1</v>
      </c>
      <c r="K317" s="30">
        <v>38301.9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</row>
    <row r="318" spans="1:126" x14ac:dyDescent="0.25">
      <c r="A318" t="s">
        <v>257</v>
      </c>
      <c r="B318" t="s">
        <v>51</v>
      </c>
      <c r="C318" s="32" t="s">
        <v>350</v>
      </c>
      <c r="D318" t="s">
        <v>234</v>
      </c>
      <c r="E318" s="15">
        <v>36000</v>
      </c>
      <c r="F318" s="1">
        <f t="shared" si="85"/>
        <v>1033.2</v>
      </c>
      <c r="G318" s="1">
        <v>0</v>
      </c>
      <c r="H318" s="1">
        <f t="shared" si="86"/>
        <v>1094.4000000000001</v>
      </c>
      <c r="I318" s="1">
        <v>175</v>
      </c>
      <c r="J318" s="1">
        <f t="shared" ref="J318:J319" si="88">F318+G318+H318+I318</f>
        <v>2302.6</v>
      </c>
      <c r="K318" s="1">
        <v>33697.4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208</v>
      </c>
      <c r="B319" t="s">
        <v>95</v>
      </c>
      <c r="C319" s="32" t="s">
        <v>350</v>
      </c>
      <c r="D319" t="s">
        <v>234</v>
      </c>
      <c r="E319" s="1">
        <v>39000</v>
      </c>
      <c r="F319" s="1">
        <f t="shared" si="85"/>
        <v>1119.3</v>
      </c>
      <c r="G319" s="1">
        <v>301.52</v>
      </c>
      <c r="H319" s="1">
        <f t="shared" si="86"/>
        <v>1185.5999999999999</v>
      </c>
      <c r="I319" s="1">
        <v>175</v>
      </c>
      <c r="J319" s="1">
        <f t="shared" si="88"/>
        <v>2781.42</v>
      </c>
      <c r="K319" s="1">
        <f t="shared" si="87"/>
        <v>36218.58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207</v>
      </c>
      <c r="B320" t="s">
        <v>95</v>
      </c>
      <c r="C320" s="32" t="s">
        <v>350</v>
      </c>
      <c r="D320" t="s">
        <v>234</v>
      </c>
      <c r="E320" s="1">
        <v>41000</v>
      </c>
      <c r="F320" s="1">
        <f t="shared" si="85"/>
        <v>1176.7</v>
      </c>
      <c r="G320" s="1">
        <v>0</v>
      </c>
      <c r="H320" s="1">
        <f t="shared" si="86"/>
        <v>1246.4000000000001</v>
      </c>
      <c r="I320" s="1">
        <v>1687.45</v>
      </c>
      <c r="J320" s="1">
        <v>4110.55</v>
      </c>
      <c r="K320" s="1">
        <v>36889.449999999997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A321" s="3" t="s">
        <v>12</v>
      </c>
      <c r="B321" s="3">
        <v>9</v>
      </c>
      <c r="C321" s="34"/>
      <c r="D321" s="3"/>
      <c r="E321" s="4">
        <f>SUM(E312:E320)</f>
        <v>407000</v>
      </c>
      <c r="F321" s="4">
        <f>SUM(F312:F320)</f>
        <v>11680.9</v>
      </c>
      <c r="G321" s="4">
        <f>SUM(G312:G320)</f>
        <v>9113.74</v>
      </c>
      <c r="H321" s="4">
        <f t="shared" ref="H321:K321" si="89">SUM(H312:H320)</f>
        <v>12372.8</v>
      </c>
      <c r="I321" s="4">
        <f t="shared" si="89"/>
        <v>5574.9</v>
      </c>
      <c r="J321" s="4">
        <f t="shared" si="89"/>
        <v>38742.339999999997</v>
      </c>
      <c r="K321" s="4">
        <f t="shared" si="89"/>
        <v>368257.66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s="31" t="s">
        <v>467</v>
      </c>
      <c r="B323" s="31"/>
      <c r="C323" s="40"/>
      <c r="D323" s="31"/>
      <c r="E323" s="31"/>
      <c r="F323" s="31"/>
      <c r="G323" s="31"/>
      <c r="H323" s="31"/>
      <c r="I323" s="31"/>
      <c r="J323" s="31"/>
      <c r="K323" s="31"/>
    </row>
    <row r="324" spans="1:126" x14ac:dyDescent="0.25">
      <c r="A324" s="28" t="s">
        <v>96</v>
      </c>
      <c r="B324" s="28" t="s">
        <v>88</v>
      </c>
      <c r="C324" s="39" t="s">
        <v>350</v>
      </c>
      <c r="D324" s="5" t="s">
        <v>232</v>
      </c>
      <c r="E324" s="30">
        <v>101000</v>
      </c>
      <c r="F324" s="30">
        <f>E324*0.0287</f>
        <v>2898.7</v>
      </c>
      <c r="G324" s="30">
        <v>11584.37</v>
      </c>
      <c r="H324" s="30">
        <f>E324*0.0304</f>
        <v>3070.4</v>
      </c>
      <c r="I324" s="30">
        <v>3199.9</v>
      </c>
      <c r="J324" s="30">
        <f>+F324+G324+H324+I324</f>
        <v>20753.37</v>
      </c>
      <c r="K324" s="30">
        <f>E324-J324</f>
        <v>80246.63</v>
      </c>
    </row>
    <row r="325" spans="1:126" x14ac:dyDescent="0.25">
      <c r="A325" s="63" t="s">
        <v>12</v>
      </c>
      <c r="B325" s="63">
        <v>1</v>
      </c>
      <c r="C325" s="64"/>
      <c r="D325" s="63"/>
      <c r="E325" s="65">
        <f>SUM(E324)</f>
        <v>101000</v>
      </c>
      <c r="F325" s="65">
        <f>SUM(F324)</f>
        <v>2898.7</v>
      </c>
      <c r="G325" s="65">
        <f>SUM(G324)</f>
        <v>11584.37</v>
      </c>
      <c r="H325" s="65">
        <f t="shared" ref="H325:K325" si="90">SUM(H324)</f>
        <v>3070.4</v>
      </c>
      <c r="I325" s="65">
        <f t="shared" si="90"/>
        <v>3199.9</v>
      </c>
      <c r="J325" s="65">
        <f t="shared" si="90"/>
        <v>20753.37</v>
      </c>
      <c r="K325" s="65">
        <f t="shared" si="90"/>
        <v>80246.63</v>
      </c>
    </row>
    <row r="327" spans="1:126" x14ac:dyDescent="0.25">
      <c r="A327" s="10" t="s">
        <v>97</v>
      </c>
      <c r="B327" s="10"/>
      <c r="C327" s="36"/>
      <c r="D327" s="12"/>
      <c r="E327" s="10"/>
      <c r="F327" s="10"/>
      <c r="G327" s="10"/>
      <c r="H327" s="10"/>
      <c r="I327" s="10"/>
      <c r="J327" s="10"/>
      <c r="K327" s="10"/>
    </row>
    <row r="328" spans="1:126" x14ac:dyDescent="0.25">
      <c r="A328" t="s">
        <v>209</v>
      </c>
      <c r="B328" t="s">
        <v>107</v>
      </c>
      <c r="C328" s="32" t="s">
        <v>351</v>
      </c>
      <c r="D328" t="s">
        <v>234</v>
      </c>
      <c r="E328" s="1">
        <v>76000</v>
      </c>
      <c r="F328" s="1">
        <f>E328*0.0287</f>
        <v>2181.1999999999998</v>
      </c>
      <c r="G328" s="1">
        <v>6497.56</v>
      </c>
      <c r="H328" s="1">
        <f>E328*0.0304</f>
        <v>2310.4</v>
      </c>
      <c r="I328" s="1">
        <v>175</v>
      </c>
      <c r="J328" s="1">
        <f>+F328+G328+H328+I328</f>
        <v>11164.16</v>
      </c>
      <c r="K328" s="1">
        <f>+E328-J328</f>
        <v>64835.839999999997</v>
      </c>
    </row>
    <row r="329" spans="1:126" x14ac:dyDescent="0.25">
      <c r="A329" t="s">
        <v>98</v>
      </c>
      <c r="B329" t="s">
        <v>99</v>
      </c>
      <c r="C329" s="32" t="s">
        <v>350</v>
      </c>
      <c r="D329" t="s">
        <v>232</v>
      </c>
      <c r="E329" s="1">
        <v>81000</v>
      </c>
      <c r="F329" s="1">
        <f t="shared" ref="F329:F338" si="91">E329*0.0287</f>
        <v>2324.6999999999998</v>
      </c>
      <c r="G329" s="1">
        <v>7636.09</v>
      </c>
      <c r="H329" s="1">
        <f t="shared" ref="H329:H335" si="92">E329*0.0304</f>
        <v>2462.4</v>
      </c>
      <c r="I329" s="1">
        <v>425</v>
      </c>
      <c r="J329" s="1">
        <f t="shared" ref="J329:J338" si="93">+F329+G329+H329+I329</f>
        <v>12848.19</v>
      </c>
      <c r="K329" s="1">
        <f t="shared" ref="K329:K338" si="94">+E329-J329</f>
        <v>68151.81</v>
      </c>
    </row>
    <row r="330" spans="1:126" x14ac:dyDescent="0.25">
      <c r="A330" t="s">
        <v>100</v>
      </c>
      <c r="B330" t="s">
        <v>45</v>
      </c>
      <c r="C330" s="32" t="s">
        <v>351</v>
      </c>
      <c r="D330" t="s">
        <v>234</v>
      </c>
      <c r="E330" s="1">
        <v>24150</v>
      </c>
      <c r="F330" s="1">
        <f>E330*0.0287</f>
        <v>693.11</v>
      </c>
      <c r="G330" s="1">
        <v>0</v>
      </c>
      <c r="H330" s="1">
        <f>E330*0.0304</f>
        <v>734.16</v>
      </c>
      <c r="I330" s="1">
        <v>1654</v>
      </c>
      <c r="J330" s="1">
        <f t="shared" si="93"/>
        <v>3081.27</v>
      </c>
      <c r="K330" s="1">
        <f t="shared" si="94"/>
        <v>21068.73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254</v>
      </c>
      <c r="B331" t="s">
        <v>237</v>
      </c>
      <c r="C331" s="32" t="s">
        <v>350</v>
      </c>
      <c r="D331" t="s">
        <v>234</v>
      </c>
      <c r="E331" s="1">
        <v>33000</v>
      </c>
      <c r="F331" s="1">
        <v>947.1</v>
      </c>
      <c r="G331" s="1">
        <v>0</v>
      </c>
      <c r="H331" s="1">
        <v>1003.2</v>
      </c>
      <c r="I331" s="1">
        <v>1687.45</v>
      </c>
      <c r="J331" s="1">
        <f t="shared" si="93"/>
        <v>3637.75</v>
      </c>
      <c r="K331" s="1">
        <f t="shared" si="94"/>
        <v>29362.25</v>
      </c>
    </row>
    <row r="332" spans="1:126" x14ac:dyDescent="0.25">
      <c r="A332" t="s">
        <v>101</v>
      </c>
      <c r="B332" t="s">
        <v>488</v>
      </c>
      <c r="C332" s="32" t="s">
        <v>350</v>
      </c>
      <c r="D332" t="s">
        <v>234</v>
      </c>
      <c r="E332" s="1">
        <v>90000</v>
      </c>
      <c r="F332" s="1">
        <f t="shared" si="91"/>
        <v>2583</v>
      </c>
      <c r="G332" s="1">
        <v>9753.1200000000008</v>
      </c>
      <c r="H332" s="1">
        <f t="shared" si="92"/>
        <v>2736</v>
      </c>
      <c r="I332" s="1">
        <v>25</v>
      </c>
      <c r="J332" s="1">
        <f t="shared" si="93"/>
        <v>15097.12</v>
      </c>
      <c r="K332" s="1">
        <f t="shared" si="94"/>
        <v>74902.880000000005</v>
      </c>
    </row>
    <row r="333" spans="1:126" x14ac:dyDescent="0.25">
      <c r="A333" t="s">
        <v>102</v>
      </c>
      <c r="B333" t="s">
        <v>202</v>
      </c>
      <c r="C333" s="32" t="s">
        <v>350</v>
      </c>
      <c r="D333" t="s">
        <v>232</v>
      </c>
      <c r="E333" s="1">
        <v>41000</v>
      </c>
      <c r="F333" s="1">
        <f t="shared" si="91"/>
        <v>1176.7</v>
      </c>
      <c r="G333" s="1">
        <v>583.79</v>
      </c>
      <c r="H333" s="1">
        <f t="shared" si="92"/>
        <v>1246.4000000000001</v>
      </c>
      <c r="I333" s="1">
        <v>665</v>
      </c>
      <c r="J333" s="1">
        <f t="shared" si="93"/>
        <v>3671.89</v>
      </c>
      <c r="K333" s="1">
        <f t="shared" si="94"/>
        <v>37328.11</v>
      </c>
    </row>
    <row r="334" spans="1:126" x14ac:dyDescent="0.25">
      <c r="A334" t="s">
        <v>224</v>
      </c>
      <c r="B334" t="s">
        <v>99</v>
      </c>
      <c r="C334" s="32" t="s">
        <v>350</v>
      </c>
      <c r="D334" t="s">
        <v>234</v>
      </c>
      <c r="E334" s="1">
        <v>41000</v>
      </c>
      <c r="F334" s="1">
        <f t="shared" si="91"/>
        <v>1176.7</v>
      </c>
      <c r="G334" s="1">
        <v>0</v>
      </c>
      <c r="H334" s="1">
        <f t="shared" si="92"/>
        <v>1246.4000000000001</v>
      </c>
      <c r="I334" s="1">
        <v>863</v>
      </c>
      <c r="J334" s="1">
        <f t="shared" si="93"/>
        <v>3286.1</v>
      </c>
      <c r="K334" s="1">
        <f t="shared" si="94"/>
        <v>37713.9</v>
      </c>
    </row>
    <row r="335" spans="1:126" x14ac:dyDescent="0.25">
      <c r="A335" t="s">
        <v>223</v>
      </c>
      <c r="B335" t="s">
        <v>464</v>
      </c>
      <c r="C335" s="32" t="s">
        <v>351</v>
      </c>
      <c r="D335" t="s">
        <v>234</v>
      </c>
      <c r="E335" s="1">
        <v>59000</v>
      </c>
      <c r="F335" s="1">
        <f t="shared" si="91"/>
        <v>1693.3</v>
      </c>
      <c r="G335" s="1">
        <v>2693.52</v>
      </c>
      <c r="H335" s="1">
        <f t="shared" si="92"/>
        <v>1793.6</v>
      </c>
      <c r="I335" s="1">
        <v>3199.9</v>
      </c>
      <c r="J335" s="1">
        <f t="shared" si="93"/>
        <v>9380.32</v>
      </c>
      <c r="K335" s="1">
        <f t="shared" si="94"/>
        <v>49619.68</v>
      </c>
    </row>
    <row r="336" spans="1:126" x14ac:dyDescent="0.25">
      <c r="A336" t="s">
        <v>319</v>
      </c>
      <c r="B336" t="s">
        <v>237</v>
      </c>
      <c r="C336" s="32" t="s">
        <v>350</v>
      </c>
      <c r="D336" t="s">
        <v>234</v>
      </c>
      <c r="E336" s="1">
        <v>32000</v>
      </c>
      <c r="F336" s="1">
        <f t="shared" ref="F336" si="95">E336*0.0287</f>
        <v>918.4</v>
      </c>
      <c r="G336" s="1">
        <v>0</v>
      </c>
      <c r="H336" s="1">
        <f t="shared" ref="H336" si="96">E336*0.0304</f>
        <v>972.8</v>
      </c>
      <c r="I336" s="1">
        <v>1537.45</v>
      </c>
      <c r="J336" s="1">
        <f t="shared" si="93"/>
        <v>3428.65</v>
      </c>
      <c r="K336" s="1">
        <f t="shared" si="94"/>
        <v>28571.35</v>
      </c>
    </row>
    <row r="337" spans="1:126" x14ac:dyDescent="0.25">
      <c r="A337" t="s">
        <v>446</v>
      </c>
      <c r="B337" t="s">
        <v>489</v>
      </c>
      <c r="C337" s="32" t="s">
        <v>351</v>
      </c>
      <c r="D337" t="s">
        <v>234</v>
      </c>
      <c r="E337" s="1">
        <v>133000</v>
      </c>
      <c r="F337" s="1">
        <f t="shared" si="91"/>
        <v>3817.1</v>
      </c>
      <c r="G337" s="1">
        <v>19867.79</v>
      </c>
      <c r="H337" s="1">
        <v>4043.2</v>
      </c>
      <c r="I337" s="1">
        <v>25</v>
      </c>
      <c r="J337" s="1">
        <f t="shared" si="93"/>
        <v>27753.09</v>
      </c>
      <c r="K337" s="1">
        <f t="shared" si="94"/>
        <v>105246.91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t="s">
        <v>379</v>
      </c>
      <c r="B338" t="s">
        <v>380</v>
      </c>
      <c r="C338" s="32" t="s">
        <v>350</v>
      </c>
      <c r="D338" t="s">
        <v>234</v>
      </c>
      <c r="E338" s="1">
        <v>31350</v>
      </c>
      <c r="F338" s="1">
        <f t="shared" si="91"/>
        <v>899.75</v>
      </c>
      <c r="G338" s="1">
        <v>0</v>
      </c>
      <c r="H338" s="1">
        <v>953.04</v>
      </c>
      <c r="I338" s="1">
        <v>3447.45</v>
      </c>
      <c r="J338" s="1">
        <f t="shared" si="93"/>
        <v>5300.24</v>
      </c>
      <c r="K338" s="1">
        <f t="shared" si="94"/>
        <v>26049.759999999998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s="3" t="s">
        <v>12</v>
      </c>
      <c r="B339" s="3">
        <v>11</v>
      </c>
      <c r="C339" s="34"/>
      <c r="D339" s="3"/>
      <c r="E339" s="4">
        <f>SUM(E328:E338)</f>
        <v>641500</v>
      </c>
      <c r="F339" s="4">
        <f>SUM(F328:F338)</f>
        <v>18411.060000000001</v>
      </c>
      <c r="G339" s="4">
        <f>SUM(G328:G338)</f>
        <v>47031.87</v>
      </c>
      <c r="H339" s="4">
        <f t="shared" ref="H339:K339" si="97">SUM(H328:H338)</f>
        <v>19501.599999999999</v>
      </c>
      <c r="I339" s="4">
        <f t="shared" si="97"/>
        <v>13704.25</v>
      </c>
      <c r="J339" s="4">
        <f t="shared" si="97"/>
        <v>98648.78</v>
      </c>
      <c r="K339" s="4">
        <f t="shared" si="97"/>
        <v>542851.22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1" spans="1:126" x14ac:dyDescent="0.25">
      <c r="A341" s="10" t="s">
        <v>302</v>
      </c>
      <c r="B341" s="10"/>
      <c r="C341" s="36"/>
      <c r="D341" s="12"/>
      <c r="E341" s="10"/>
      <c r="F341" s="10"/>
      <c r="G341" s="10"/>
      <c r="H341" s="10"/>
      <c r="I341" s="10"/>
      <c r="J341" s="10"/>
      <c r="K341" s="10"/>
    </row>
    <row r="342" spans="1:126" s="5" customFormat="1" x14ac:dyDescent="0.25">
      <c r="A342" s="28" t="s">
        <v>103</v>
      </c>
      <c r="B342" s="5" t="s">
        <v>104</v>
      </c>
      <c r="C342" s="39" t="s">
        <v>350</v>
      </c>
      <c r="D342" s="5" t="s">
        <v>232</v>
      </c>
      <c r="E342" s="30">
        <v>66000</v>
      </c>
      <c r="F342" s="30">
        <f>E342*0.0287</f>
        <v>1894.2</v>
      </c>
      <c r="G342" s="30">
        <v>4615.76</v>
      </c>
      <c r="H342" s="30">
        <f>E342*0.0304</f>
        <v>2006.4</v>
      </c>
      <c r="I342" s="30">
        <v>125</v>
      </c>
      <c r="J342" s="30">
        <f t="shared" ref="J342" si="98">F342+G342+H342+I342</f>
        <v>8641.36</v>
      </c>
      <c r="K342" s="30">
        <f t="shared" ref="K342" si="99">E342-J342</f>
        <v>57358.64</v>
      </c>
    </row>
    <row r="343" spans="1:126" x14ac:dyDescent="0.25">
      <c r="A343" t="s">
        <v>105</v>
      </c>
      <c r="B343" t="s">
        <v>490</v>
      </c>
      <c r="C343" s="32" t="s">
        <v>350</v>
      </c>
      <c r="D343" t="s">
        <v>232</v>
      </c>
      <c r="E343" s="1">
        <v>66000</v>
      </c>
      <c r="F343" s="1">
        <f t="shared" ref="F343" si="100">E343*0.0287</f>
        <v>1894.2</v>
      </c>
      <c r="G343" s="1">
        <v>4313.2700000000004</v>
      </c>
      <c r="H343" s="1">
        <f t="shared" ref="H343:H344" si="101">E343*0.0304</f>
        <v>2006.4</v>
      </c>
      <c r="I343" s="1">
        <v>1537.45</v>
      </c>
      <c r="J343" s="1">
        <v>9751.32</v>
      </c>
      <c r="K343" s="1">
        <v>56248.68</v>
      </c>
    </row>
    <row r="344" spans="1:126" x14ac:dyDescent="0.25">
      <c r="A344" t="s">
        <v>106</v>
      </c>
      <c r="B344" t="s">
        <v>107</v>
      </c>
      <c r="C344" s="32" t="s">
        <v>351</v>
      </c>
      <c r="D344" t="s">
        <v>232</v>
      </c>
      <c r="E344" s="1">
        <v>60000</v>
      </c>
      <c r="F344" s="1">
        <v>1722</v>
      </c>
      <c r="G344" s="1">
        <v>3486.68</v>
      </c>
      <c r="H344" s="1">
        <f t="shared" si="101"/>
        <v>1824</v>
      </c>
      <c r="I344" s="1">
        <v>25</v>
      </c>
      <c r="J344" s="1">
        <v>7057.68</v>
      </c>
      <c r="K344" s="1">
        <v>52942.32</v>
      </c>
    </row>
    <row r="345" spans="1:126" x14ac:dyDescent="0.25">
      <c r="A345" s="5" t="s">
        <v>305</v>
      </c>
      <c r="B345" t="s">
        <v>104</v>
      </c>
      <c r="C345" s="32" t="s">
        <v>350</v>
      </c>
      <c r="D345" s="5" t="s">
        <v>232</v>
      </c>
      <c r="E345" s="1">
        <v>60000</v>
      </c>
      <c r="F345" s="1">
        <v>1722</v>
      </c>
      <c r="G345" s="1">
        <v>3486.68</v>
      </c>
      <c r="H345" s="1">
        <v>1824</v>
      </c>
      <c r="I345" s="1">
        <v>175</v>
      </c>
      <c r="J345" s="1">
        <v>7207.68</v>
      </c>
      <c r="K345" s="1">
        <v>52792.32</v>
      </c>
    </row>
    <row r="346" spans="1:126" x14ac:dyDescent="0.25">
      <c r="A346" t="s">
        <v>303</v>
      </c>
      <c r="B346" t="s">
        <v>16</v>
      </c>
      <c r="C346" s="32" t="s">
        <v>350</v>
      </c>
      <c r="D346" t="s">
        <v>234</v>
      </c>
      <c r="E346" s="1">
        <v>106500</v>
      </c>
      <c r="F346" s="1">
        <f t="shared" ref="F346" si="102">E346*0.0287</f>
        <v>3056.55</v>
      </c>
      <c r="G346" s="1">
        <v>13634.33</v>
      </c>
      <c r="H346" s="1">
        <f t="shared" ref="H346" si="103">E346*0.0304</f>
        <v>3237.6</v>
      </c>
      <c r="I346" s="1">
        <v>25</v>
      </c>
      <c r="J346" s="1">
        <f t="shared" ref="J346" si="104">F346+G346+H346+I346</f>
        <v>19953.48</v>
      </c>
      <c r="K346" s="1">
        <v>86546.52</v>
      </c>
    </row>
    <row r="347" spans="1:126" x14ac:dyDescent="0.25">
      <c r="A347" s="3" t="s">
        <v>12</v>
      </c>
      <c r="B347" s="3">
        <v>5</v>
      </c>
      <c r="C347" s="34"/>
      <c r="D347" s="3"/>
      <c r="E347" s="4">
        <f>SUM(E342:E346)</f>
        <v>358500</v>
      </c>
      <c r="F347" s="4">
        <f>SUM(F342:F346)</f>
        <v>10288.950000000001</v>
      </c>
      <c r="G347" s="4">
        <f>SUM(G342:G346)</f>
        <v>29536.720000000001</v>
      </c>
      <c r="H347" s="4">
        <f t="shared" ref="H347:K347" si="105">SUM(H342:H346)</f>
        <v>10898.4</v>
      </c>
      <c r="I347" s="4">
        <f t="shared" si="105"/>
        <v>1887.45</v>
      </c>
      <c r="J347" s="4">
        <f t="shared" si="105"/>
        <v>52611.519999999997</v>
      </c>
      <c r="K347" s="4">
        <f t="shared" si="105"/>
        <v>305888.48</v>
      </c>
    </row>
    <row r="349" spans="1:126" x14ac:dyDescent="0.25">
      <c r="A349" s="10" t="s">
        <v>466</v>
      </c>
      <c r="B349" s="10"/>
      <c r="C349" s="36"/>
      <c r="D349" s="12"/>
      <c r="E349" s="10"/>
      <c r="F349" s="10"/>
      <c r="G349" s="10"/>
      <c r="H349" s="10"/>
      <c r="I349" s="10"/>
      <c r="J349" s="10"/>
      <c r="K349" s="10"/>
    </row>
    <row r="350" spans="1:126" x14ac:dyDescent="0.25">
      <c r="A350" t="s">
        <v>108</v>
      </c>
      <c r="B350" t="s">
        <v>203</v>
      </c>
      <c r="C350" s="32" t="s">
        <v>350</v>
      </c>
      <c r="D350" t="s">
        <v>232</v>
      </c>
      <c r="E350" s="1">
        <v>41000</v>
      </c>
      <c r="F350" s="1">
        <f>E350*0.0287</f>
        <v>1176.7</v>
      </c>
      <c r="G350" s="30">
        <v>583.79</v>
      </c>
      <c r="H350" s="1">
        <f>E350*0.0304</f>
        <v>1246.4000000000001</v>
      </c>
      <c r="I350" s="1">
        <v>275</v>
      </c>
      <c r="J350" s="1">
        <f t="shared" ref="J350:J352" si="106">F350+G350+H350+I350</f>
        <v>3281.89</v>
      </c>
      <c r="K350" s="1">
        <f t="shared" ref="K350:K352" si="107">E350-J350</f>
        <v>37718.11</v>
      </c>
    </row>
    <row r="351" spans="1:126" x14ac:dyDescent="0.25">
      <c r="A351" t="s">
        <v>110</v>
      </c>
      <c r="B351" t="s">
        <v>204</v>
      </c>
      <c r="C351" s="32" t="s">
        <v>351</v>
      </c>
      <c r="D351" t="s">
        <v>232</v>
      </c>
      <c r="E351" s="1">
        <v>41000</v>
      </c>
      <c r="F351" s="1">
        <f t="shared" ref="F351:F352" si="108">E351*0.0287</f>
        <v>1176.7</v>
      </c>
      <c r="G351" s="30">
        <v>583.79</v>
      </c>
      <c r="H351" s="1">
        <f t="shared" ref="H351:H353" si="109">E351*0.0304</f>
        <v>1246.4000000000001</v>
      </c>
      <c r="I351" s="1">
        <v>295</v>
      </c>
      <c r="J351" s="1">
        <f t="shared" si="106"/>
        <v>3301.89</v>
      </c>
      <c r="K351" s="1">
        <f t="shared" si="107"/>
        <v>37698.11</v>
      </c>
    </row>
    <row r="352" spans="1:126" x14ac:dyDescent="0.25">
      <c r="A352" t="s">
        <v>111</v>
      </c>
      <c r="B352" t="s">
        <v>204</v>
      </c>
      <c r="C352" s="32" t="s">
        <v>351</v>
      </c>
      <c r="D352" t="s">
        <v>232</v>
      </c>
      <c r="E352" s="1">
        <v>41000</v>
      </c>
      <c r="F352" s="1">
        <f t="shared" si="108"/>
        <v>1176.7</v>
      </c>
      <c r="G352" s="30">
        <v>583.79</v>
      </c>
      <c r="H352" s="1">
        <f t="shared" si="109"/>
        <v>1246.4000000000001</v>
      </c>
      <c r="I352" s="1">
        <v>175</v>
      </c>
      <c r="J352" s="1">
        <f t="shared" si="106"/>
        <v>3181.89</v>
      </c>
      <c r="K352" s="1">
        <f t="shared" si="107"/>
        <v>37818.11</v>
      </c>
    </row>
    <row r="353" spans="1:136" x14ac:dyDescent="0.25">
      <c r="A353" t="s">
        <v>413</v>
      </c>
      <c r="B353" t="s">
        <v>88</v>
      </c>
      <c r="C353" s="32" t="s">
        <v>351</v>
      </c>
      <c r="D353" t="s">
        <v>234</v>
      </c>
      <c r="E353" s="1">
        <v>41000</v>
      </c>
      <c r="F353" s="1">
        <v>1176.7</v>
      </c>
      <c r="G353" s="30">
        <v>0</v>
      </c>
      <c r="H353" s="1">
        <f t="shared" si="109"/>
        <v>1246.4000000000001</v>
      </c>
      <c r="I353" s="1">
        <v>565</v>
      </c>
      <c r="J353" s="1">
        <v>2988.1</v>
      </c>
      <c r="K353" s="1">
        <v>38011.9</v>
      </c>
    </row>
    <row r="354" spans="1:136" x14ac:dyDescent="0.25">
      <c r="A354" s="3" t="s">
        <v>12</v>
      </c>
      <c r="B354" s="3">
        <v>4</v>
      </c>
      <c r="C354" s="34"/>
      <c r="D354" s="3"/>
      <c r="E354" s="4">
        <f>SUM(E350:E353)</f>
        <v>164000</v>
      </c>
      <c r="F354" s="4">
        <f>SUM(F350:F353)</f>
        <v>4706.8</v>
      </c>
      <c r="G354" s="65">
        <f>SUM(G350:G352)+G353</f>
        <v>1751.37</v>
      </c>
      <c r="H354" s="4">
        <f>SUM(H350:H352)+H353</f>
        <v>4985.6000000000004</v>
      </c>
      <c r="I354" s="4">
        <f>SUM(I350:I353)</f>
        <v>1310</v>
      </c>
      <c r="J354" s="4">
        <f>SUM(J350:J352)+J353</f>
        <v>12753.77</v>
      </c>
      <c r="K354" s="4">
        <f>SUM(K350:K352)+K353</f>
        <v>151246.23000000001</v>
      </c>
    </row>
    <row r="355" spans="1:136" s="5" customFormat="1" x14ac:dyDescent="0.25">
      <c r="C355" s="39"/>
      <c r="E355" s="30"/>
      <c r="F355" s="30"/>
      <c r="G355" s="30"/>
      <c r="H355" s="30"/>
      <c r="I355" s="30"/>
      <c r="J355" s="30"/>
      <c r="K355" s="30"/>
    </row>
    <row r="356" spans="1:136" x14ac:dyDescent="0.25">
      <c r="A356" s="2" t="s">
        <v>215</v>
      </c>
    </row>
    <row r="357" spans="1:136" s="3" customFormat="1" x14ac:dyDescent="0.25">
      <c r="A357" s="60" t="s">
        <v>367</v>
      </c>
      <c r="B357" s="5" t="s">
        <v>368</v>
      </c>
      <c r="C357" s="39" t="s">
        <v>350</v>
      </c>
      <c r="D357" s="5" t="s">
        <v>234</v>
      </c>
      <c r="E357" s="30">
        <v>32000</v>
      </c>
      <c r="F357" s="30">
        <v>918.4</v>
      </c>
      <c r="G357" s="30">
        <v>0</v>
      </c>
      <c r="H357" s="30">
        <v>972.8</v>
      </c>
      <c r="I357" s="30">
        <v>3075</v>
      </c>
      <c r="J357" s="30">
        <v>4966.2</v>
      </c>
      <c r="K357" s="30">
        <v>27033.8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</row>
    <row r="358" spans="1:136" x14ac:dyDescent="0.25">
      <c r="A358" s="59" t="s">
        <v>307</v>
      </c>
      <c r="B358" s="59" t="s">
        <v>308</v>
      </c>
      <c r="C358" s="61" t="s">
        <v>350</v>
      </c>
      <c r="D358" s="62" t="s">
        <v>234</v>
      </c>
      <c r="E358" s="30">
        <v>28000</v>
      </c>
      <c r="F358" s="30">
        <v>803.6</v>
      </c>
      <c r="G358" s="30">
        <v>0</v>
      </c>
      <c r="H358" s="30">
        <f>E358*0.0304</f>
        <v>851.2</v>
      </c>
      <c r="I358" s="30">
        <v>1965</v>
      </c>
      <c r="J358" s="30">
        <v>3619.8</v>
      </c>
      <c r="K358" s="30">
        <v>24380.2</v>
      </c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</row>
    <row r="359" spans="1:136" x14ac:dyDescent="0.25">
      <c r="A359" s="59" t="s">
        <v>211</v>
      </c>
      <c r="B359" s="59" t="s">
        <v>99</v>
      </c>
      <c r="C359" s="61" t="s">
        <v>351</v>
      </c>
      <c r="D359" s="62" t="s">
        <v>234</v>
      </c>
      <c r="E359" s="30">
        <v>65000</v>
      </c>
      <c r="F359" s="30">
        <v>1865.5</v>
      </c>
      <c r="G359" s="30">
        <v>4427.58</v>
      </c>
      <c r="H359" s="30">
        <v>1976</v>
      </c>
      <c r="I359" s="30">
        <v>175</v>
      </c>
      <c r="J359" s="30">
        <v>8444.08</v>
      </c>
      <c r="K359" s="30">
        <v>56555.92</v>
      </c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</row>
    <row r="360" spans="1:136" s="5" customFormat="1" x14ac:dyDescent="0.25">
      <c r="A360" s="63" t="s">
        <v>12</v>
      </c>
      <c r="B360" s="63">
        <v>3</v>
      </c>
      <c r="C360" s="64"/>
      <c r="D360" s="63"/>
      <c r="E360" s="65">
        <f>SUM(E358:E358)+E357+E359</f>
        <v>125000</v>
      </c>
      <c r="F360" s="65">
        <f>SUM(F358:F358)+F357+F359</f>
        <v>3587.5</v>
      </c>
      <c r="G360" s="65">
        <f>+G359+G358+G357</f>
        <v>4427.58</v>
      </c>
      <c r="H360" s="65">
        <f>SUM(H358:H358)+H357+H359</f>
        <v>3800</v>
      </c>
      <c r="I360" s="65">
        <f>SUM(I358:I358)+I357+I359</f>
        <v>5215</v>
      </c>
      <c r="J360" s="65">
        <f>SUM(J358:J358)+J357+J359</f>
        <v>17030.080000000002</v>
      </c>
      <c r="K360" s="65">
        <f>SUM(K358:K358)+K357+K359</f>
        <v>107969.92</v>
      </c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</row>
    <row r="361" spans="1:136" x14ac:dyDescent="0.25"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</row>
    <row r="362" spans="1:136" s="5" customFormat="1" x14ac:dyDescent="0.25">
      <c r="A362" s="6" t="s">
        <v>372</v>
      </c>
      <c r="B362" s="6"/>
      <c r="C362" s="67"/>
      <c r="D362" s="60"/>
      <c r="E362" s="49"/>
      <c r="F362" s="49"/>
      <c r="G362" s="49"/>
      <c r="H362" s="49"/>
      <c r="I362" s="49"/>
      <c r="J362" s="49"/>
      <c r="K362" s="49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</row>
    <row r="363" spans="1:136" s="5" customFormat="1" x14ac:dyDescent="0.25">
      <c r="A363" s="60" t="s">
        <v>42</v>
      </c>
      <c r="B363" s="60" t="s">
        <v>308</v>
      </c>
      <c r="C363" s="67" t="s">
        <v>350</v>
      </c>
      <c r="D363" s="5" t="s">
        <v>232</v>
      </c>
      <c r="E363" s="68">
        <v>32000</v>
      </c>
      <c r="F363" s="68">
        <v>918.4</v>
      </c>
      <c r="G363" s="68">
        <v>0</v>
      </c>
      <c r="H363" s="68">
        <v>972.8</v>
      </c>
      <c r="I363" s="68">
        <v>10786.15</v>
      </c>
      <c r="J363" s="97">
        <f>+F363+G363+H363+I363</f>
        <v>12677.4</v>
      </c>
      <c r="K363" s="68">
        <f>+E363-J363</f>
        <v>19322.599999999999</v>
      </c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</row>
    <row r="364" spans="1:136" s="66" customFormat="1" x14ac:dyDescent="0.25">
      <c r="A364" s="3" t="s">
        <v>12</v>
      </c>
      <c r="B364" s="3">
        <v>1</v>
      </c>
      <c r="C364" s="34"/>
      <c r="D364" s="3"/>
      <c r="E364" s="4">
        <f>E363</f>
        <v>32000</v>
      </c>
      <c r="F364" s="4">
        <f>SUM(F363)</f>
        <v>918.4</v>
      </c>
      <c r="G364" s="4">
        <f>G363</f>
        <v>0</v>
      </c>
      <c r="H364" s="4">
        <f>H363</f>
        <v>972.8</v>
      </c>
      <c r="I364" s="4">
        <f>I363</f>
        <v>10786.15</v>
      </c>
      <c r="J364" s="4">
        <f>J363</f>
        <v>12677.4</v>
      </c>
      <c r="K364" s="4">
        <f>K363</f>
        <v>19322.599999999999</v>
      </c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</row>
    <row r="365" spans="1:136" x14ac:dyDescent="0.25"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</row>
    <row r="366" spans="1:136" s="5" customFormat="1" x14ac:dyDescent="0.25">
      <c r="A366" s="10" t="s">
        <v>345</v>
      </c>
      <c r="B366" s="10"/>
      <c r="C366" s="36"/>
      <c r="D366" s="12"/>
      <c r="E366" s="10"/>
      <c r="F366" s="10"/>
      <c r="G366" s="10"/>
      <c r="H366" s="10"/>
      <c r="I366" s="10"/>
      <c r="J366" s="10"/>
      <c r="K366" s="10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</row>
    <row r="367" spans="1:136" s="69" customFormat="1" x14ac:dyDescent="0.25">
      <c r="A367" s="5" t="s">
        <v>113</v>
      </c>
      <c r="B367" t="s">
        <v>114</v>
      </c>
      <c r="C367" s="32" t="s">
        <v>350</v>
      </c>
      <c r="D367" t="s">
        <v>234</v>
      </c>
      <c r="E367" s="1">
        <v>48000</v>
      </c>
      <c r="F367" s="1">
        <f t="shared" ref="F367:F371" si="110">E367*0.0287</f>
        <v>1377.6</v>
      </c>
      <c r="G367" s="1">
        <v>1571.73</v>
      </c>
      <c r="H367" s="1">
        <f t="shared" ref="H367:H371" si="111">E367*0.0304</f>
        <v>1459.2</v>
      </c>
      <c r="I367" s="1">
        <v>175</v>
      </c>
      <c r="J367" s="1">
        <v>4583.53</v>
      </c>
      <c r="K367" s="1">
        <v>43416.47</v>
      </c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</row>
    <row r="368" spans="1:136" x14ac:dyDescent="0.25">
      <c r="A368" s="5" t="s">
        <v>262</v>
      </c>
      <c r="B368" t="s">
        <v>261</v>
      </c>
      <c r="C368" s="32" t="s">
        <v>351</v>
      </c>
      <c r="D368" t="s">
        <v>234</v>
      </c>
      <c r="E368" s="1">
        <v>30000</v>
      </c>
      <c r="F368" s="1">
        <f t="shared" si="110"/>
        <v>861</v>
      </c>
      <c r="G368">
        <v>0</v>
      </c>
      <c r="H368" s="1">
        <f t="shared" si="111"/>
        <v>912</v>
      </c>
      <c r="I368" s="1">
        <v>175</v>
      </c>
      <c r="J368" s="1">
        <v>1948</v>
      </c>
      <c r="K368" s="1">
        <v>28052</v>
      </c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</row>
    <row r="369" spans="1:136" x14ac:dyDescent="0.25">
      <c r="A369" s="5" t="s">
        <v>242</v>
      </c>
      <c r="B369" t="s">
        <v>14</v>
      </c>
      <c r="C369" s="32" t="s">
        <v>351</v>
      </c>
      <c r="D369" t="s">
        <v>234</v>
      </c>
      <c r="E369" s="1">
        <v>30000</v>
      </c>
      <c r="F369" s="1">
        <f t="shared" si="110"/>
        <v>861</v>
      </c>
      <c r="G369">
        <v>0</v>
      </c>
      <c r="H369" s="1">
        <f t="shared" si="111"/>
        <v>912</v>
      </c>
      <c r="I369" s="1">
        <v>1687.45</v>
      </c>
      <c r="J369" s="1">
        <v>3460.45</v>
      </c>
      <c r="K369" s="1">
        <v>26539.55</v>
      </c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x14ac:dyDescent="0.25">
      <c r="A370" s="5" t="s">
        <v>265</v>
      </c>
      <c r="B370" t="s">
        <v>133</v>
      </c>
      <c r="C370" s="32" t="s">
        <v>350</v>
      </c>
      <c r="D370" s="11" t="s">
        <v>234</v>
      </c>
      <c r="E370" s="1">
        <v>30000</v>
      </c>
      <c r="F370" s="1">
        <f t="shared" si="110"/>
        <v>861</v>
      </c>
      <c r="G370">
        <v>0</v>
      </c>
      <c r="H370" s="1">
        <f t="shared" si="111"/>
        <v>912</v>
      </c>
      <c r="I370" s="1">
        <v>175</v>
      </c>
      <c r="J370" s="1">
        <v>1948</v>
      </c>
      <c r="K370" s="1">
        <v>28052</v>
      </c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x14ac:dyDescent="0.25">
      <c r="A371" s="5" t="s">
        <v>287</v>
      </c>
      <c r="B371" s="21" t="s">
        <v>109</v>
      </c>
      <c r="C371" s="32" t="s">
        <v>351</v>
      </c>
      <c r="D371" s="16" t="s">
        <v>234</v>
      </c>
      <c r="E371" s="1">
        <v>30000</v>
      </c>
      <c r="F371" s="1">
        <f t="shared" si="110"/>
        <v>861</v>
      </c>
      <c r="G371">
        <v>0</v>
      </c>
      <c r="H371" s="1">
        <f t="shared" si="111"/>
        <v>912</v>
      </c>
      <c r="I371" s="1">
        <v>175</v>
      </c>
      <c r="J371" s="1">
        <v>1948</v>
      </c>
      <c r="K371" s="1">
        <v>28052</v>
      </c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372" s="47" t="s">
        <v>264</v>
      </c>
      <c r="B372" s="13" t="s">
        <v>99</v>
      </c>
      <c r="C372" s="38" t="s">
        <v>350</v>
      </c>
      <c r="D372" t="s">
        <v>234</v>
      </c>
      <c r="E372" s="1">
        <v>82000</v>
      </c>
      <c r="F372" s="1">
        <f t="shared" ref="F372:F374" si="112">E372*0.0287</f>
        <v>2353.4</v>
      </c>
      <c r="G372" s="1">
        <v>7115.09</v>
      </c>
      <c r="H372" s="1">
        <f t="shared" ref="H372:H373" si="113">E372*0.0304</f>
        <v>2492.8000000000002</v>
      </c>
      <c r="I372" s="1">
        <v>4719.8999999999996</v>
      </c>
      <c r="J372" s="1">
        <v>16681.189999999999</v>
      </c>
      <c r="K372" s="1">
        <v>65318.81</v>
      </c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x14ac:dyDescent="0.25">
      <c r="A373" s="5" t="s">
        <v>226</v>
      </c>
      <c r="B373" s="11" t="s">
        <v>14</v>
      </c>
      <c r="C373" s="33" t="s">
        <v>350</v>
      </c>
      <c r="D373" s="11" t="s">
        <v>234</v>
      </c>
      <c r="E373" s="1">
        <v>44000</v>
      </c>
      <c r="F373" s="1">
        <f t="shared" si="112"/>
        <v>1262.8</v>
      </c>
      <c r="G373">
        <v>0</v>
      </c>
      <c r="H373" s="1">
        <f t="shared" si="113"/>
        <v>1337.6</v>
      </c>
      <c r="I373" s="1">
        <v>175</v>
      </c>
      <c r="J373" s="1">
        <v>2775.4</v>
      </c>
      <c r="K373" s="1">
        <v>41224.6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9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x14ac:dyDescent="0.25">
      <c r="A374" s="5" t="s">
        <v>260</v>
      </c>
      <c r="B374" s="11" t="s">
        <v>118</v>
      </c>
      <c r="C374" s="33" t="s">
        <v>350</v>
      </c>
      <c r="D374" s="11" t="s">
        <v>234</v>
      </c>
      <c r="E374" s="1">
        <v>30000</v>
      </c>
      <c r="F374" s="1">
        <f t="shared" si="112"/>
        <v>861</v>
      </c>
      <c r="G374">
        <v>0</v>
      </c>
      <c r="H374" s="1">
        <v>912</v>
      </c>
      <c r="I374" s="1">
        <v>175</v>
      </c>
      <c r="J374" s="1">
        <v>1948</v>
      </c>
      <c r="K374" s="1">
        <v>28052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71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x14ac:dyDescent="0.25">
      <c r="A375" s="3" t="s">
        <v>12</v>
      </c>
      <c r="B375" s="3">
        <v>8</v>
      </c>
      <c r="C375" s="34"/>
      <c r="D375" s="3"/>
      <c r="E375" s="4">
        <f>SUM(E367:E374)</f>
        <v>324000</v>
      </c>
      <c r="F375" s="4">
        <f>SUM(F367:F374)</f>
        <v>9298.7999999999993</v>
      </c>
      <c r="G375" s="4">
        <f>SUM(G367:G374)</f>
        <v>8686.82</v>
      </c>
      <c r="H375" s="4">
        <f t="shared" ref="H375:K375" si="114">SUM(H367:H374)</f>
        <v>9849.6</v>
      </c>
      <c r="I375" s="4">
        <f t="shared" si="114"/>
        <v>7457.35</v>
      </c>
      <c r="J375" s="4">
        <f t="shared" si="114"/>
        <v>35292.57</v>
      </c>
      <c r="K375" s="4">
        <f t="shared" si="114"/>
        <v>288707.43</v>
      </c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376" s="6"/>
      <c r="B376" s="6"/>
      <c r="C376" s="40"/>
      <c r="D376" s="6"/>
      <c r="E376" s="49"/>
      <c r="F376" s="49"/>
      <c r="G376" s="49"/>
      <c r="H376" s="49"/>
      <c r="I376" s="49"/>
      <c r="J376" s="49"/>
      <c r="K376" s="49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x14ac:dyDescent="0.25">
      <c r="A377" s="6" t="s">
        <v>414</v>
      </c>
      <c r="B377" s="6"/>
      <c r="C377" s="40"/>
      <c r="D377" s="6"/>
      <c r="E377" s="49"/>
      <c r="F377" s="49"/>
      <c r="G377" s="49"/>
      <c r="H377" s="49"/>
      <c r="I377" s="49"/>
      <c r="J377" s="49"/>
      <c r="K377" s="49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x14ac:dyDescent="0.25">
      <c r="A378" s="60" t="s">
        <v>131</v>
      </c>
      <c r="B378" s="60" t="s">
        <v>51</v>
      </c>
      <c r="C378" s="67" t="s">
        <v>350</v>
      </c>
      <c r="D378" s="60" t="s">
        <v>234</v>
      </c>
      <c r="E378" s="68">
        <v>19800</v>
      </c>
      <c r="F378" s="68">
        <v>568.26</v>
      </c>
      <c r="G378" s="68">
        <v>0</v>
      </c>
      <c r="H378" s="68">
        <v>601.91999999999996</v>
      </c>
      <c r="I378" s="68">
        <v>25</v>
      </c>
      <c r="J378" s="68">
        <v>1195.18</v>
      </c>
      <c r="K378" s="68">
        <v>18604.82</v>
      </c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s="5" customFormat="1" x14ac:dyDescent="0.25">
      <c r="A379" s="63" t="s">
        <v>12</v>
      </c>
      <c r="B379" s="63">
        <v>1</v>
      </c>
      <c r="C379" s="64"/>
      <c r="D379" s="63"/>
      <c r="E379" s="65">
        <f>E378</f>
        <v>19800</v>
      </c>
      <c r="F379" s="65">
        <f>SUM(F378)</f>
        <v>568.26</v>
      </c>
      <c r="G379" s="65">
        <f>G378</f>
        <v>0</v>
      </c>
      <c r="H379" s="65">
        <f>H378</f>
        <v>601.91999999999996</v>
      </c>
      <c r="I379" s="65">
        <f>I378</f>
        <v>25</v>
      </c>
      <c r="J379" s="65">
        <f>J378</f>
        <v>1195.18</v>
      </c>
      <c r="K379" s="65">
        <f>K378</f>
        <v>18604.82</v>
      </c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x14ac:dyDescent="0.2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s="5" customFormat="1" x14ac:dyDescent="0.25">
      <c r="A381" s="25" t="s">
        <v>346</v>
      </c>
      <c r="B381" s="25"/>
      <c r="C381" s="36"/>
      <c r="D381" s="25"/>
      <c r="E381" s="25"/>
      <c r="F381" s="25"/>
      <c r="G381" s="25"/>
      <c r="H381" s="25"/>
      <c r="I381" s="25"/>
      <c r="J381" s="25"/>
      <c r="K381" s="25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</row>
    <row r="382" spans="1:136" s="60" customFormat="1" x14ac:dyDescent="0.25">
      <c r="A382" t="s">
        <v>241</v>
      </c>
      <c r="B382" t="s">
        <v>118</v>
      </c>
      <c r="C382" s="32" t="s">
        <v>350</v>
      </c>
      <c r="D382" t="s">
        <v>234</v>
      </c>
      <c r="E382" s="1">
        <v>46000</v>
      </c>
      <c r="F382" s="1">
        <f>E382*0.0287</f>
        <v>1320.2</v>
      </c>
      <c r="G382" s="1">
        <v>493.84</v>
      </c>
      <c r="H382" s="1">
        <v>1398.4</v>
      </c>
      <c r="I382" s="1">
        <v>175</v>
      </c>
      <c r="J382" s="1">
        <v>3387.44</v>
      </c>
      <c r="K382" s="1">
        <v>42612.56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</row>
    <row r="383" spans="1:136" s="63" customFormat="1" x14ac:dyDescent="0.25">
      <c r="A383" t="s">
        <v>115</v>
      </c>
      <c r="B383" t="s">
        <v>114</v>
      </c>
      <c r="C383" s="32" t="s">
        <v>350</v>
      </c>
      <c r="D383" t="s">
        <v>234</v>
      </c>
      <c r="E383" s="1">
        <v>50000</v>
      </c>
      <c r="F383" s="1">
        <f>E383*0.0287</f>
        <v>1435</v>
      </c>
      <c r="G383" s="1">
        <v>1854</v>
      </c>
      <c r="H383" s="1">
        <v>1520</v>
      </c>
      <c r="I383" s="1">
        <v>275</v>
      </c>
      <c r="J383" s="1">
        <v>5084</v>
      </c>
      <c r="K383" s="1">
        <v>44916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</row>
    <row r="384" spans="1:136" x14ac:dyDescent="0.25">
      <c r="A384" s="3" t="s">
        <v>12</v>
      </c>
      <c r="B384" s="3">
        <v>2</v>
      </c>
      <c r="C384" s="34"/>
      <c r="D384" s="3"/>
      <c r="E384" s="4">
        <f>SUM(E382:E383)</f>
        <v>96000</v>
      </c>
      <c r="F384" s="4">
        <f>SUM(F382:F383)</f>
        <v>2755.2</v>
      </c>
      <c r="G384" s="4">
        <f>SUM(G382:G383)</f>
        <v>2347.84</v>
      </c>
      <c r="H384" s="4">
        <f t="shared" ref="H384:K384" si="115">SUM(H382:H383)</f>
        <v>2918.4</v>
      </c>
      <c r="I384" s="4">
        <f t="shared" si="115"/>
        <v>450</v>
      </c>
      <c r="J384" s="4">
        <f t="shared" si="115"/>
        <v>8471.44</v>
      </c>
      <c r="K384" s="4">
        <f t="shared" si="115"/>
        <v>87528.56</v>
      </c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</row>
    <row r="385" spans="1:136" s="2" customFormat="1" x14ac:dyDescent="0.25">
      <c r="A385"/>
      <c r="B385"/>
      <c r="C385" s="32"/>
      <c r="D385"/>
      <c r="E385" s="1"/>
      <c r="F385" s="1"/>
      <c r="G385" s="1"/>
      <c r="H385" s="1"/>
      <c r="I385" s="1"/>
      <c r="J385" s="1"/>
      <c r="K385" s="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</row>
    <row r="386" spans="1:136" x14ac:dyDescent="0.25">
      <c r="A386" s="25" t="s">
        <v>347</v>
      </c>
      <c r="B386" s="25"/>
      <c r="C386" s="36"/>
      <c r="D386" s="25"/>
      <c r="E386" s="25"/>
      <c r="F386" s="25"/>
      <c r="G386" s="25"/>
      <c r="H386" s="25"/>
      <c r="I386" s="25"/>
      <c r="J386" s="25"/>
      <c r="K386" s="25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</row>
    <row r="387" spans="1:136" x14ac:dyDescent="0.25">
      <c r="A387" t="s">
        <v>304</v>
      </c>
      <c r="B387" t="s">
        <v>447</v>
      </c>
      <c r="C387" s="32" t="s">
        <v>351</v>
      </c>
      <c r="D387" t="s">
        <v>234</v>
      </c>
      <c r="E387" s="1">
        <v>100000</v>
      </c>
      <c r="F387" s="1">
        <f>E387*0.0287</f>
        <v>2870</v>
      </c>
      <c r="G387" s="1">
        <v>12105.37</v>
      </c>
      <c r="H387" s="1">
        <v>3040</v>
      </c>
      <c r="I387" s="1">
        <v>25</v>
      </c>
      <c r="J387" s="1">
        <v>18040.37</v>
      </c>
      <c r="K387" s="1">
        <v>81959.63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</row>
    <row r="388" spans="1:136" x14ac:dyDescent="0.25">
      <c r="A388" t="s">
        <v>212</v>
      </c>
      <c r="B388" t="s">
        <v>14</v>
      </c>
      <c r="C388" s="32" t="s">
        <v>350</v>
      </c>
      <c r="D388" t="s">
        <v>234</v>
      </c>
      <c r="E388" s="1">
        <v>35000</v>
      </c>
      <c r="F388" s="1">
        <f t="shared" ref="F388" si="116">E388*0.0287</f>
        <v>1004.5</v>
      </c>
      <c r="G388" s="1">
        <v>0</v>
      </c>
      <c r="H388" s="1">
        <f t="shared" ref="H388" si="117">E388*0.0304</f>
        <v>1064</v>
      </c>
      <c r="I388" s="1">
        <v>275</v>
      </c>
      <c r="J388" s="1">
        <v>2343.5</v>
      </c>
      <c r="K388" s="1">
        <v>32656.5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</row>
    <row r="389" spans="1:136" x14ac:dyDescent="0.25">
      <c r="A389" t="s">
        <v>268</v>
      </c>
      <c r="B389" t="s">
        <v>118</v>
      </c>
      <c r="C389" s="32" t="s">
        <v>350</v>
      </c>
      <c r="D389" s="11" t="s">
        <v>234</v>
      </c>
      <c r="E389" s="1">
        <v>30000</v>
      </c>
      <c r="F389" s="1">
        <f t="shared" ref="F389" si="118">E389*0.0287</f>
        <v>861</v>
      </c>
      <c r="G389" s="1">
        <v>0</v>
      </c>
      <c r="H389" s="1">
        <f t="shared" ref="H389" si="119">E389*0.0304</f>
        <v>912</v>
      </c>
      <c r="I389" s="1">
        <v>4682.17</v>
      </c>
      <c r="J389" s="1">
        <v>6455.17</v>
      </c>
      <c r="K389" s="1">
        <v>23544.83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A390" t="s">
        <v>275</v>
      </c>
      <c r="B390" t="s">
        <v>14</v>
      </c>
      <c r="C390" s="32" t="s">
        <v>350</v>
      </c>
      <c r="D390" t="s">
        <v>234</v>
      </c>
      <c r="E390" s="1">
        <v>41000</v>
      </c>
      <c r="F390" s="1">
        <f t="shared" ref="F390:F394" si="120">E390*0.0287</f>
        <v>1176.7</v>
      </c>
      <c r="G390" s="1">
        <v>0</v>
      </c>
      <c r="H390" s="1">
        <f t="shared" ref="H390" si="121">E390*0.0304</f>
        <v>1246.4000000000001</v>
      </c>
      <c r="I390" s="1">
        <v>1687.45</v>
      </c>
      <c r="J390" s="1">
        <v>4110.55</v>
      </c>
      <c r="K390" s="1">
        <v>36889.449999999997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x14ac:dyDescent="0.25">
      <c r="A391" t="s">
        <v>132</v>
      </c>
      <c r="B391" t="s">
        <v>491</v>
      </c>
      <c r="C391" s="32" t="s">
        <v>351</v>
      </c>
      <c r="D391" t="s">
        <v>232</v>
      </c>
      <c r="E391" s="1">
        <v>30000</v>
      </c>
      <c r="F391" s="1">
        <f>E391*0.0287</f>
        <v>861</v>
      </c>
      <c r="G391" s="1">
        <v>0</v>
      </c>
      <c r="H391" s="1">
        <f>E391*0.0304</f>
        <v>912</v>
      </c>
      <c r="I391" s="1">
        <v>1847.45</v>
      </c>
      <c r="J391" s="1">
        <v>3620.45</v>
      </c>
      <c r="K391" s="1">
        <v>26379.55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x14ac:dyDescent="0.25">
      <c r="A392" t="s">
        <v>122</v>
      </c>
      <c r="B392" t="s">
        <v>491</v>
      </c>
      <c r="C392" s="32" t="s">
        <v>350</v>
      </c>
      <c r="D392" t="s">
        <v>232</v>
      </c>
      <c r="E392" s="1">
        <v>30000</v>
      </c>
      <c r="F392" s="1">
        <f>E392*0.0287</f>
        <v>861</v>
      </c>
      <c r="G392" s="1">
        <v>0</v>
      </c>
      <c r="H392" s="1">
        <f>E392*0.0304</f>
        <v>912</v>
      </c>
      <c r="I392" s="1">
        <v>335</v>
      </c>
      <c r="J392" s="1">
        <v>2108</v>
      </c>
      <c r="K392" s="1">
        <v>27892</v>
      </c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</row>
    <row r="393" spans="1:136" x14ac:dyDescent="0.25">
      <c r="A393" t="s">
        <v>129</v>
      </c>
      <c r="B393" t="s">
        <v>130</v>
      </c>
      <c r="C393" s="32" t="s">
        <v>351</v>
      </c>
      <c r="D393" t="s">
        <v>234</v>
      </c>
      <c r="E393" s="1">
        <v>19580</v>
      </c>
      <c r="F393" s="1">
        <f>E393*0.0287</f>
        <v>561.95000000000005</v>
      </c>
      <c r="G393" s="1">
        <v>0</v>
      </c>
      <c r="H393" s="1">
        <f>E393*0.0304</f>
        <v>595.23</v>
      </c>
      <c r="I393" s="1">
        <v>145</v>
      </c>
      <c r="J393" s="1">
        <v>1302.18</v>
      </c>
      <c r="K393" s="1">
        <v>18277.82</v>
      </c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</row>
    <row r="394" spans="1:136" x14ac:dyDescent="0.25">
      <c r="A394" t="s">
        <v>123</v>
      </c>
      <c r="B394" t="s">
        <v>491</v>
      </c>
      <c r="C394" s="32" t="s">
        <v>350</v>
      </c>
      <c r="D394" t="s">
        <v>232</v>
      </c>
      <c r="E394" s="1">
        <v>30000</v>
      </c>
      <c r="F394" s="1">
        <f t="shared" si="120"/>
        <v>861</v>
      </c>
      <c r="G394" s="1">
        <v>0</v>
      </c>
      <c r="H394" s="1">
        <v>912</v>
      </c>
      <c r="I394" s="1">
        <v>295</v>
      </c>
      <c r="J394" s="1">
        <v>2068</v>
      </c>
      <c r="K394" s="1">
        <v>27932</v>
      </c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x14ac:dyDescent="0.25">
      <c r="A395" s="3" t="s">
        <v>12</v>
      </c>
      <c r="B395" s="3">
        <v>8</v>
      </c>
      <c r="C395" s="34"/>
      <c r="D395" s="3"/>
      <c r="E395" s="65">
        <f>SUM(E387:E394)</f>
        <v>315580</v>
      </c>
      <c r="F395" s="4">
        <f>SUM(F387:F394)</f>
        <v>9057.15</v>
      </c>
      <c r="G395" s="4">
        <f>SUM(G387:G394)</f>
        <v>12105.37</v>
      </c>
      <c r="H395" s="4">
        <f t="shared" ref="H395:K395" si="122">SUM(H387:H394)</f>
        <v>9593.6299999999992</v>
      </c>
      <c r="I395" s="4">
        <f t="shared" si="122"/>
        <v>9292.07</v>
      </c>
      <c r="J395" s="4">
        <f t="shared" si="122"/>
        <v>40048.22</v>
      </c>
      <c r="K395" s="4">
        <f t="shared" si="122"/>
        <v>275531.78000000003</v>
      </c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</row>
    <row r="396" spans="1:136" x14ac:dyDescent="0.25">
      <c r="A396" s="5"/>
      <c r="B396" s="5"/>
      <c r="C396" s="39"/>
      <c r="D396" s="5"/>
      <c r="E396" s="30"/>
      <c r="F396" s="30"/>
      <c r="G396" s="30"/>
      <c r="H396" s="30"/>
      <c r="I396" s="30"/>
      <c r="J396" s="30"/>
      <c r="K396" s="30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s="31" t="s">
        <v>492</v>
      </c>
      <c r="B397" s="31"/>
      <c r="C397" s="40"/>
      <c r="D397" s="31"/>
      <c r="E397" s="31"/>
      <c r="F397" s="31"/>
      <c r="G397" s="31"/>
      <c r="H397" s="31"/>
      <c r="I397" s="31"/>
      <c r="J397" s="31"/>
      <c r="K397" s="31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t="s">
        <v>120</v>
      </c>
      <c r="B398" t="s">
        <v>99</v>
      </c>
      <c r="C398" s="32" t="s">
        <v>351</v>
      </c>
      <c r="D398" t="s">
        <v>234</v>
      </c>
      <c r="E398" s="1">
        <v>82000</v>
      </c>
      <c r="F398" s="1">
        <f t="shared" ref="F398:F403" si="123">E398*0.0287</f>
        <v>2353.4</v>
      </c>
      <c r="G398" s="1">
        <v>7871.32</v>
      </c>
      <c r="H398" s="1">
        <v>2492.8000000000002</v>
      </c>
      <c r="I398" s="1">
        <v>275</v>
      </c>
      <c r="J398" s="1">
        <v>12992.52</v>
      </c>
      <c r="K398" s="1">
        <v>69007.48</v>
      </c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t="s">
        <v>121</v>
      </c>
      <c r="B399" t="s">
        <v>114</v>
      </c>
      <c r="C399" s="32" t="s">
        <v>350</v>
      </c>
      <c r="D399" t="s">
        <v>234</v>
      </c>
      <c r="E399" s="1">
        <v>41000</v>
      </c>
      <c r="F399" s="1">
        <f t="shared" si="123"/>
        <v>1176.7</v>
      </c>
      <c r="G399" s="1">
        <v>0</v>
      </c>
      <c r="H399" s="1">
        <f t="shared" ref="H399:H403" si="124">E399*0.0304</f>
        <v>1246.4000000000001</v>
      </c>
      <c r="I399" s="1">
        <v>175</v>
      </c>
      <c r="J399" s="1">
        <v>2598.1</v>
      </c>
      <c r="K399" s="1">
        <v>38401.9</v>
      </c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</row>
    <row r="400" spans="1:136" x14ac:dyDescent="0.25">
      <c r="A400" s="28" t="s">
        <v>119</v>
      </c>
      <c r="B400" t="s">
        <v>14</v>
      </c>
      <c r="C400" s="32" t="s">
        <v>351</v>
      </c>
      <c r="D400" t="s">
        <v>232</v>
      </c>
      <c r="E400" s="1">
        <v>41000</v>
      </c>
      <c r="F400" s="1">
        <f t="shared" si="123"/>
        <v>1176.7</v>
      </c>
      <c r="G400" s="1">
        <v>0</v>
      </c>
      <c r="H400" s="1">
        <f t="shared" si="124"/>
        <v>1246.4000000000001</v>
      </c>
      <c r="I400" s="1">
        <v>4905.91</v>
      </c>
      <c r="J400" s="1">
        <v>7329.1</v>
      </c>
      <c r="K400" s="1">
        <v>33670.99</v>
      </c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</row>
    <row r="401" spans="1:126" x14ac:dyDescent="0.25">
      <c r="A401" t="s">
        <v>225</v>
      </c>
      <c r="B401" t="s">
        <v>104</v>
      </c>
      <c r="C401" s="32" t="s">
        <v>351</v>
      </c>
      <c r="D401" t="s">
        <v>234</v>
      </c>
      <c r="E401" s="1">
        <v>41000</v>
      </c>
      <c r="F401" s="1">
        <f t="shared" si="123"/>
        <v>1176.7</v>
      </c>
      <c r="G401" s="1">
        <v>0</v>
      </c>
      <c r="H401" s="1">
        <f t="shared" si="124"/>
        <v>1246.4000000000001</v>
      </c>
      <c r="I401" s="1">
        <v>175</v>
      </c>
      <c r="J401" s="1">
        <v>2598.1</v>
      </c>
      <c r="K401" s="1">
        <v>38401.9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</row>
    <row r="402" spans="1:126" x14ac:dyDescent="0.25">
      <c r="A402" t="s">
        <v>213</v>
      </c>
      <c r="B402" t="s">
        <v>114</v>
      </c>
      <c r="C402" s="32" t="s">
        <v>350</v>
      </c>
      <c r="D402" t="s">
        <v>234</v>
      </c>
      <c r="E402" s="1">
        <v>41000</v>
      </c>
      <c r="F402" s="1">
        <f t="shared" si="123"/>
        <v>1176.7</v>
      </c>
      <c r="G402" s="1">
        <v>0</v>
      </c>
      <c r="H402" s="1">
        <f t="shared" si="124"/>
        <v>1246.4000000000001</v>
      </c>
      <c r="I402" s="1">
        <v>175</v>
      </c>
      <c r="J402" s="1">
        <v>2598.1</v>
      </c>
      <c r="K402" s="1">
        <v>38401.9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</row>
    <row r="403" spans="1:126" x14ac:dyDescent="0.25">
      <c r="A403" t="s">
        <v>117</v>
      </c>
      <c r="B403" t="s">
        <v>112</v>
      </c>
      <c r="C403" s="32" t="s">
        <v>351</v>
      </c>
      <c r="D403" t="s">
        <v>234</v>
      </c>
      <c r="E403" s="1">
        <v>41000</v>
      </c>
      <c r="F403" s="1">
        <f t="shared" si="123"/>
        <v>1176.7</v>
      </c>
      <c r="G403" s="1">
        <v>0</v>
      </c>
      <c r="H403" s="1">
        <f t="shared" si="124"/>
        <v>1246.4000000000001</v>
      </c>
      <c r="I403" s="1">
        <v>3187.45</v>
      </c>
      <c r="J403" s="1">
        <v>5610.55</v>
      </c>
      <c r="K403" s="1">
        <v>35389.449999999997</v>
      </c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</row>
    <row r="404" spans="1:126" x14ac:dyDescent="0.25">
      <c r="A404" t="s">
        <v>116</v>
      </c>
      <c r="B404" t="s">
        <v>112</v>
      </c>
      <c r="C404" s="32" t="s">
        <v>350</v>
      </c>
      <c r="D404" t="s">
        <v>232</v>
      </c>
      <c r="E404" s="1">
        <v>33500</v>
      </c>
      <c r="F404" s="1">
        <f t="shared" ref="F404:F407" si="125">E404*0.0287</f>
        <v>961.45</v>
      </c>
      <c r="G404" s="1">
        <v>0</v>
      </c>
      <c r="H404" s="1">
        <f t="shared" ref="H404:H407" si="126">E404*0.0304</f>
        <v>1018.4</v>
      </c>
      <c r="I404" s="1">
        <v>1362.5</v>
      </c>
      <c r="J404" s="1">
        <v>3342.35</v>
      </c>
      <c r="K404" s="1">
        <v>30157.65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26"/>
      <c r="AN404" s="26"/>
      <c r="AO404" s="26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/>
      <c r="DN404"/>
      <c r="DO404"/>
      <c r="DP404"/>
      <c r="DQ404"/>
      <c r="DR404"/>
      <c r="DS404"/>
      <c r="DT404"/>
      <c r="DU404"/>
      <c r="DV404"/>
    </row>
    <row r="405" spans="1:126" x14ac:dyDescent="0.25">
      <c r="A405" t="s">
        <v>267</v>
      </c>
      <c r="B405" t="s">
        <v>133</v>
      </c>
      <c r="C405" s="32" t="s">
        <v>350</v>
      </c>
      <c r="D405" s="11" t="s">
        <v>234</v>
      </c>
      <c r="E405" s="1">
        <v>33000</v>
      </c>
      <c r="F405" s="1">
        <f t="shared" si="125"/>
        <v>947.1</v>
      </c>
      <c r="G405" s="1">
        <v>0</v>
      </c>
      <c r="H405" s="1">
        <f t="shared" si="126"/>
        <v>1003.2</v>
      </c>
      <c r="I405" s="1">
        <v>315</v>
      </c>
      <c r="J405" s="1">
        <v>2265.3000000000002</v>
      </c>
      <c r="K405" s="1">
        <v>30734.7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</row>
    <row r="406" spans="1:126" x14ac:dyDescent="0.25">
      <c r="A406" t="s">
        <v>263</v>
      </c>
      <c r="B406" t="s">
        <v>14</v>
      </c>
      <c r="C406" s="32" t="s">
        <v>350</v>
      </c>
      <c r="D406" t="s">
        <v>234</v>
      </c>
      <c r="E406" s="1">
        <v>30000</v>
      </c>
      <c r="F406" s="1">
        <f t="shared" si="125"/>
        <v>861</v>
      </c>
      <c r="G406" s="1">
        <v>0</v>
      </c>
      <c r="H406" s="1">
        <f t="shared" si="126"/>
        <v>912</v>
      </c>
      <c r="I406" s="1">
        <v>275</v>
      </c>
      <c r="J406" s="1">
        <v>2048</v>
      </c>
      <c r="K406" s="1">
        <f t="shared" ref="K406" si="127">E406-J406</f>
        <v>27952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</row>
    <row r="407" spans="1:126" s="2" customFormat="1" x14ac:dyDescent="0.25">
      <c r="A407" t="s">
        <v>266</v>
      </c>
      <c r="B407" t="s">
        <v>133</v>
      </c>
      <c r="C407" s="32" t="s">
        <v>350</v>
      </c>
      <c r="D407" s="11" t="s">
        <v>234</v>
      </c>
      <c r="E407" s="1">
        <v>33000</v>
      </c>
      <c r="F407" s="1">
        <f t="shared" si="125"/>
        <v>947.1</v>
      </c>
      <c r="G407" s="1">
        <v>0</v>
      </c>
      <c r="H407" s="1">
        <f t="shared" si="126"/>
        <v>1003.2</v>
      </c>
      <c r="I407" s="1">
        <v>515</v>
      </c>
      <c r="J407" s="1">
        <v>2465.3000000000002</v>
      </c>
      <c r="K407" s="1">
        <v>30534.7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28"/>
      <c r="AN407" s="28"/>
      <c r="AO407" s="28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6"/>
      <c r="DN407" s="6"/>
      <c r="DO407" s="6"/>
      <c r="DP407" s="6"/>
      <c r="DQ407" s="6"/>
      <c r="DR407" s="6"/>
      <c r="DS407" s="6"/>
      <c r="DT407" s="6"/>
      <c r="DU407" s="6"/>
      <c r="DV407" s="6"/>
    </row>
    <row r="408" spans="1:126" x14ac:dyDescent="0.25">
      <c r="A408" s="3" t="s">
        <v>12</v>
      </c>
      <c r="B408" s="3">
        <v>10</v>
      </c>
      <c r="C408" s="34"/>
      <c r="D408" s="3"/>
      <c r="E408" s="4">
        <f>SUM(E398:E407)</f>
        <v>416500</v>
      </c>
      <c r="F408" s="4">
        <f>SUM(F398:F407)</f>
        <v>11953.55</v>
      </c>
      <c r="G408" s="4">
        <f t="shared" ref="G408:K408" si="128">SUM(G398:G407)</f>
        <v>7871.32</v>
      </c>
      <c r="H408" s="4">
        <f t="shared" si="128"/>
        <v>12661.6</v>
      </c>
      <c r="I408" s="4">
        <f t="shared" si="128"/>
        <v>11360.86</v>
      </c>
      <c r="J408" s="4">
        <f>SUM(J398:J407)</f>
        <v>43847.42</v>
      </c>
      <c r="K408" s="4">
        <f t="shared" si="128"/>
        <v>372652.67</v>
      </c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/>
      <c r="DN408"/>
      <c r="DO408"/>
      <c r="DP408"/>
      <c r="DQ408"/>
      <c r="DR408"/>
      <c r="DS408"/>
      <c r="DT408"/>
      <c r="DU408"/>
      <c r="DV408"/>
    </row>
    <row r="409" spans="1:126" s="28" customFormat="1" x14ac:dyDescent="0.25">
      <c r="A409" s="26"/>
      <c r="B409" s="26"/>
      <c r="C409" s="35"/>
      <c r="D409" s="26"/>
      <c r="E409" s="27"/>
      <c r="F409" s="27"/>
      <c r="G409" s="27"/>
      <c r="H409" s="27"/>
      <c r="I409" s="27"/>
      <c r="J409" s="27"/>
      <c r="K409" s="27"/>
    </row>
    <row r="410" spans="1:126" s="28" customFormat="1" x14ac:dyDescent="0.25">
      <c r="A410" s="26" t="s">
        <v>469</v>
      </c>
      <c r="B410" s="26"/>
      <c r="C410" s="35"/>
      <c r="D410" s="26"/>
      <c r="E410" s="27"/>
      <c r="F410" s="27"/>
      <c r="G410" s="27"/>
      <c r="H410" s="27"/>
      <c r="I410" s="27"/>
      <c r="J410" s="27"/>
      <c r="K410" s="27"/>
    </row>
    <row r="411" spans="1:126" x14ac:dyDescent="0.25">
      <c r="A411" t="s">
        <v>194</v>
      </c>
      <c r="B411" t="s">
        <v>216</v>
      </c>
      <c r="C411" s="32" t="s">
        <v>351</v>
      </c>
      <c r="D411" t="s">
        <v>234</v>
      </c>
      <c r="E411" s="15">
        <v>125000</v>
      </c>
      <c r="F411" s="1">
        <v>3587.5</v>
      </c>
      <c r="G411" s="1">
        <v>17985.990000000002</v>
      </c>
      <c r="H411" s="1">
        <v>3800</v>
      </c>
      <c r="I411" s="1">
        <v>25</v>
      </c>
      <c r="J411" s="1">
        <v>25398.49</v>
      </c>
      <c r="K411" s="1">
        <v>99601.51</v>
      </c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/>
      <c r="DN411"/>
      <c r="DO411"/>
      <c r="DP411"/>
      <c r="DQ411"/>
      <c r="DR411"/>
      <c r="DS411"/>
      <c r="DT411"/>
      <c r="DU411"/>
      <c r="DV411"/>
    </row>
    <row r="412" spans="1:126" s="3" customFormat="1" x14ac:dyDescent="0.25">
      <c r="A412" s="3" t="s">
        <v>12</v>
      </c>
      <c r="B412" s="3">
        <v>1</v>
      </c>
      <c r="C412" s="103"/>
      <c r="D412" s="102"/>
      <c r="E412" s="4">
        <f>E411</f>
        <v>125000</v>
      </c>
      <c r="F412" s="4">
        <f>F411</f>
        <v>3587.5</v>
      </c>
      <c r="G412" s="4">
        <f>G411</f>
        <v>17985.990000000002</v>
      </c>
      <c r="H412" s="4">
        <f t="shared" ref="H412:K412" si="129">H411</f>
        <v>3800</v>
      </c>
      <c r="I412" s="4">
        <f t="shared" si="129"/>
        <v>25</v>
      </c>
      <c r="J412" s="4">
        <f t="shared" si="129"/>
        <v>25398.49</v>
      </c>
      <c r="K412" s="4">
        <f t="shared" si="129"/>
        <v>99601.51</v>
      </c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1:126" s="6" customFormat="1" x14ac:dyDescent="0.25">
      <c r="C413" s="67"/>
      <c r="D413" s="60"/>
      <c r="E413" s="49"/>
      <c r="F413" s="49"/>
      <c r="G413" s="49"/>
      <c r="H413" s="49"/>
      <c r="I413" s="49"/>
      <c r="J413" s="49"/>
      <c r="K413" s="49"/>
    </row>
    <row r="414" spans="1:126" x14ac:dyDescent="0.25">
      <c r="A414" s="10" t="s">
        <v>348</v>
      </c>
      <c r="B414" s="10"/>
      <c r="C414" s="36"/>
      <c r="D414" s="12"/>
      <c r="E414" s="10"/>
      <c r="F414" s="10"/>
      <c r="G414" s="10"/>
      <c r="H414" s="10"/>
      <c r="I414" s="10"/>
      <c r="J414" s="10"/>
      <c r="K414" s="10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</row>
    <row r="415" spans="1:126" x14ac:dyDescent="0.25">
      <c r="A415" t="s">
        <v>128</v>
      </c>
      <c r="B415" t="s">
        <v>217</v>
      </c>
      <c r="C415" s="32" t="s">
        <v>350</v>
      </c>
      <c r="D415" t="s">
        <v>232</v>
      </c>
      <c r="E415" s="1">
        <v>38000</v>
      </c>
      <c r="F415" s="1">
        <f>E415*0.0287</f>
        <v>1090.5999999999999</v>
      </c>
      <c r="G415" s="1">
        <v>160.38</v>
      </c>
      <c r="H415" s="1">
        <f>E415*0.0304</f>
        <v>1155.2</v>
      </c>
      <c r="I415" s="1">
        <v>165</v>
      </c>
      <c r="J415" s="1">
        <v>2571.1799999999998</v>
      </c>
      <c r="K415" s="1">
        <v>35428.82</v>
      </c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</row>
    <row r="416" spans="1:126" s="2" customFormat="1" x14ac:dyDescent="0.25">
      <c r="A416" t="s">
        <v>227</v>
      </c>
      <c r="B416" t="s">
        <v>217</v>
      </c>
      <c r="C416" s="32" t="s">
        <v>351</v>
      </c>
      <c r="D416" t="s">
        <v>234</v>
      </c>
      <c r="E416" s="1">
        <v>60000</v>
      </c>
      <c r="F416" s="1">
        <v>1722</v>
      </c>
      <c r="G416" s="1">
        <v>2881.7</v>
      </c>
      <c r="H416" s="1">
        <v>1824</v>
      </c>
      <c r="I416" s="1">
        <v>3769.9</v>
      </c>
      <c r="J416" s="1">
        <v>10197.6</v>
      </c>
      <c r="K416" s="1">
        <v>49802.400000000001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28"/>
      <c r="AN416" s="28"/>
      <c r="AO416" s="28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6"/>
      <c r="DN416" s="6"/>
      <c r="DO416" s="6"/>
      <c r="DP416" s="6"/>
      <c r="DQ416" s="6"/>
      <c r="DR416" s="6"/>
      <c r="DS416" s="6"/>
      <c r="DT416" s="6"/>
      <c r="DU416" s="6"/>
      <c r="DV416" s="6"/>
    </row>
    <row r="417" spans="1:126" x14ac:dyDescent="0.25">
      <c r="A417" s="3" t="s">
        <v>12</v>
      </c>
      <c r="B417" s="3">
        <v>2</v>
      </c>
      <c r="C417" s="34"/>
      <c r="D417" s="3"/>
      <c r="E417" s="4">
        <f>SUM(E415:E415)+E416</f>
        <v>98000</v>
      </c>
      <c r="F417" s="4">
        <f>SUM(F415:F415)+F416</f>
        <v>2812.6</v>
      </c>
      <c r="G417" s="4">
        <f>SUM(G415:G415)+G416</f>
        <v>3042.08</v>
      </c>
      <c r="H417" s="4">
        <f t="shared" ref="H417:K417" si="130">SUM(H415:H415)+H416</f>
        <v>2979.2</v>
      </c>
      <c r="I417" s="4">
        <f t="shared" si="130"/>
        <v>3934.9</v>
      </c>
      <c r="J417" s="4">
        <f t="shared" si="130"/>
        <v>12768.78</v>
      </c>
      <c r="K417" s="65">
        <f t="shared" si="130"/>
        <v>85231.22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x14ac:dyDescent="0.25">
      <c r="A418" s="26"/>
      <c r="B418" s="26"/>
      <c r="C418" s="35"/>
      <c r="D418" s="26"/>
      <c r="E418" s="27"/>
      <c r="F418" s="27"/>
      <c r="G418" s="27"/>
      <c r="H418" s="27"/>
      <c r="I418" s="27"/>
      <c r="J418" s="27"/>
      <c r="K418" s="27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</row>
    <row r="419" spans="1:126" x14ac:dyDescent="0.25">
      <c r="A419" s="10" t="s">
        <v>349</v>
      </c>
      <c r="B419" s="26"/>
      <c r="C419" s="35"/>
      <c r="D419" s="26"/>
      <c r="E419" s="27"/>
      <c r="F419" s="27"/>
      <c r="G419" s="27"/>
      <c r="H419" s="27"/>
      <c r="I419" s="27"/>
      <c r="J419" s="27"/>
      <c r="K419" s="27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</row>
    <row r="420" spans="1:126" x14ac:dyDescent="0.25">
      <c r="A420" t="s">
        <v>126</v>
      </c>
      <c r="B420" t="s">
        <v>14</v>
      </c>
      <c r="C420" s="32" t="s">
        <v>350</v>
      </c>
      <c r="D420" t="s">
        <v>232</v>
      </c>
      <c r="E420" s="1">
        <v>35000</v>
      </c>
      <c r="F420" s="1">
        <f t="shared" ref="F420:F424" si="131">E420*0.0287</f>
        <v>1004.5</v>
      </c>
      <c r="G420" s="1">
        <v>0</v>
      </c>
      <c r="H420" s="1">
        <f t="shared" ref="H420:H424" si="132">E420*0.0304</f>
        <v>1064</v>
      </c>
      <c r="I420">
        <v>125</v>
      </c>
      <c r="J420" s="1">
        <v>2193.5</v>
      </c>
      <c r="K420" s="1">
        <v>32806.5</v>
      </c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s="28" t="s">
        <v>127</v>
      </c>
      <c r="B421" t="s">
        <v>125</v>
      </c>
      <c r="C421" s="32" t="s">
        <v>350</v>
      </c>
      <c r="D421" t="s">
        <v>234</v>
      </c>
      <c r="E421" s="1">
        <v>35000</v>
      </c>
      <c r="F421" s="1">
        <f t="shared" si="131"/>
        <v>1004.5</v>
      </c>
      <c r="G421" s="1">
        <v>0</v>
      </c>
      <c r="H421" s="1">
        <f t="shared" si="132"/>
        <v>1064</v>
      </c>
      <c r="I421">
        <v>125</v>
      </c>
      <c r="J421" s="1">
        <v>2193.5</v>
      </c>
      <c r="K421" s="1">
        <v>32806.5</v>
      </c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</row>
    <row r="422" spans="1:126" x14ac:dyDescent="0.25">
      <c r="A422" t="s">
        <v>355</v>
      </c>
      <c r="B422" t="s">
        <v>99</v>
      </c>
      <c r="C422" s="32" t="s">
        <v>351</v>
      </c>
      <c r="D422" t="s">
        <v>234</v>
      </c>
      <c r="E422" s="1">
        <v>82000</v>
      </c>
      <c r="F422" s="1">
        <f t="shared" si="131"/>
        <v>2353.4</v>
      </c>
      <c r="G422" s="1">
        <v>7871.32</v>
      </c>
      <c r="H422" s="1">
        <f t="shared" si="132"/>
        <v>2492.8000000000002</v>
      </c>
      <c r="I422">
        <v>25</v>
      </c>
      <c r="J422" s="1">
        <v>12742.52</v>
      </c>
      <c r="K422" s="1">
        <v>69257.48</v>
      </c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s="28" t="s">
        <v>415</v>
      </c>
      <c r="B423" t="s">
        <v>16</v>
      </c>
      <c r="C423" s="32" t="s">
        <v>351</v>
      </c>
      <c r="D423" t="s">
        <v>234</v>
      </c>
      <c r="E423" s="1">
        <v>48000</v>
      </c>
      <c r="F423" s="1">
        <f t="shared" si="131"/>
        <v>1377.6</v>
      </c>
      <c r="G423" s="1">
        <v>1571.73</v>
      </c>
      <c r="H423" s="1">
        <f t="shared" si="132"/>
        <v>1459.2</v>
      </c>
      <c r="I423">
        <v>275</v>
      </c>
      <c r="J423" s="1">
        <v>4683.53</v>
      </c>
      <c r="K423" s="1">
        <v>43316.47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x14ac:dyDescent="0.25">
      <c r="A424" t="s">
        <v>296</v>
      </c>
      <c r="B424" t="s">
        <v>416</v>
      </c>
      <c r="C424" s="32" t="s">
        <v>351</v>
      </c>
      <c r="D424" t="s">
        <v>234</v>
      </c>
      <c r="E424" s="1">
        <v>60000</v>
      </c>
      <c r="F424" s="1">
        <f t="shared" si="131"/>
        <v>1722</v>
      </c>
      <c r="G424" s="1">
        <v>3486.68</v>
      </c>
      <c r="H424" s="1">
        <f t="shared" si="132"/>
        <v>1824</v>
      </c>
      <c r="I424">
        <v>595</v>
      </c>
      <c r="J424" s="1">
        <v>7627.68</v>
      </c>
      <c r="K424" s="1">
        <v>52372.32</v>
      </c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</row>
    <row r="425" spans="1:126" x14ac:dyDescent="0.25">
      <c r="A425" s="3" t="s">
        <v>12</v>
      </c>
      <c r="B425" s="3">
        <v>5</v>
      </c>
      <c r="C425" s="34"/>
      <c r="D425" s="3"/>
      <c r="E425" s="4">
        <f>SUM(E420:E424)</f>
        <v>260000</v>
      </c>
      <c r="F425" s="4">
        <f>SUM(F420:F424)</f>
        <v>7462</v>
      </c>
      <c r="G425" s="4">
        <f>SUM(G420:G424)</f>
        <v>12929.73</v>
      </c>
      <c r="H425" s="4">
        <f>SUM(H420:H424)</f>
        <v>7904</v>
      </c>
      <c r="I425" s="4">
        <f>SUM(I420:I424)</f>
        <v>1145</v>
      </c>
      <c r="J425" s="4">
        <f>SUM(J420:J421)+J422+J423+J424</f>
        <v>29440.73</v>
      </c>
      <c r="K425" s="4">
        <f>SUM(K420:K421)+K422+K423+K424</f>
        <v>230559.27</v>
      </c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</row>
    <row r="426" spans="1:126" s="5" customFormat="1" x14ac:dyDescent="0.25">
      <c r="C426" s="39"/>
      <c r="E426" s="30"/>
      <c r="F426" s="30"/>
      <c r="G426" s="30"/>
      <c r="H426" s="30"/>
      <c r="I426" s="30"/>
      <c r="J426" s="30"/>
      <c r="K426" s="30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x14ac:dyDescent="0.25">
      <c r="A427" s="6" t="s">
        <v>342</v>
      </c>
      <c r="B427" s="5"/>
      <c r="C427" s="39"/>
      <c r="D427" s="5"/>
      <c r="E427" s="30"/>
      <c r="F427" s="30"/>
      <c r="G427" s="30"/>
      <c r="H427" s="30"/>
      <c r="I427" s="30"/>
      <c r="J427" s="30"/>
      <c r="K427" s="30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ht="17.25" customHeight="1" x14ac:dyDescent="0.25">
      <c r="A428" s="60" t="s">
        <v>417</v>
      </c>
      <c r="B428" s="5" t="s">
        <v>11</v>
      </c>
      <c r="C428" s="39" t="s">
        <v>350</v>
      </c>
      <c r="D428" s="5" t="s">
        <v>232</v>
      </c>
      <c r="E428" s="30">
        <v>165000</v>
      </c>
      <c r="F428" s="30">
        <v>4735.5</v>
      </c>
      <c r="G428" s="30">
        <v>27413.040000000001</v>
      </c>
      <c r="H428" s="30">
        <v>4943.8</v>
      </c>
      <c r="I428" s="30">
        <v>4815</v>
      </c>
      <c r="J428" s="30">
        <f>+F428+G428+H428+I428</f>
        <v>41907.339999999997</v>
      </c>
      <c r="K428" s="30">
        <f>+E428-J428</f>
        <v>123092.66</v>
      </c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s="76" customFormat="1" x14ac:dyDescent="0.25">
      <c r="A429" s="5" t="s">
        <v>152</v>
      </c>
      <c r="B429" s="5" t="s">
        <v>20</v>
      </c>
      <c r="C429" s="39" t="s">
        <v>350</v>
      </c>
      <c r="D429" s="5" t="s">
        <v>232</v>
      </c>
      <c r="E429" s="30">
        <v>32000</v>
      </c>
      <c r="F429" s="30">
        <v>918.4</v>
      </c>
      <c r="G429" s="30">
        <v>0</v>
      </c>
      <c r="H429" s="30">
        <f>E429*0.0304</f>
        <v>972.8</v>
      </c>
      <c r="I429" s="30">
        <v>275</v>
      </c>
      <c r="J429" s="30">
        <f t="shared" ref="J429:J431" si="133">+F429+G429+H429+I429</f>
        <v>2166.1999999999998</v>
      </c>
      <c r="K429" s="30">
        <f t="shared" ref="K429:K431" si="134">+E429-J429</f>
        <v>29833.8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26"/>
      <c r="AN429" s="26"/>
      <c r="AO429" s="26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</row>
    <row r="430" spans="1:126" s="76" customFormat="1" ht="16.5" customHeight="1" x14ac:dyDescent="0.25">
      <c r="A430" s="5" t="s">
        <v>145</v>
      </c>
      <c r="B430" s="5" t="s">
        <v>320</v>
      </c>
      <c r="C430" s="39" t="s">
        <v>351</v>
      </c>
      <c r="D430" s="5" t="s">
        <v>232</v>
      </c>
      <c r="E430" s="30">
        <v>44000</v>
      </c>
      <c r="F430" s="30">
        <v>1262.8</v>
      </c>
      <c r="G430" s="30">
        <v>1007.19</v>
      </c>
      <c r="H430" s="30">
        <f t="shared" ref="H430" si="135">E430*0.0304</f>
        <v>1337.6</v>
      </c>
      <c r="I430" s="30">
        <v>275</v>
      </c>
      <c r="J430" s="30">
        <f t="shared" si="133"/>
        <v>3882.59</v>
      </c>
      <c r="K430" s="30">
        <f t="shared" si="134"/>
        <v>40117.410000000003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</row>
    <row r="431" spans="1:126" s="76" customFormat="1" x14ac:dyDescent="0.25">
      <c r="A431" s="5" t="s">
        <v>94</v>
      </c>
      <c r="B431" s="5" t="s">
        <v>476</v>
      </c>
      <c r="C431" s="39" t="s">
        <v>350</v>
      </c>
      <c r="D431" s="5" t="s">
        <v>232</v>
      </c>
      <c r="E431" s="30">
        <v>61000</v>
      </c>
      <c r="F431" s="30">
        <v>1750.7</v>
      </c>
      <c r="G431" s="30">
        <v>3674.86</v>
      </c>
      <c r="H431" s="30">
        <v>1854.4</v>
      </c>
      <c r="I431" s="30">
        <v>175</v>
      </c>
      <c r="J431" s="30">
        <f t="shared" si="133"/>
        <v>7454.96</v>
      </c>
      <c r="K431" s="30">
        <f t="shared" si="134"/>
        <v>53545.04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</row>
    <row r="432" spans="1:126" s="75" customFormat="1" x14ac:dyDescent="0.25">
      <c r="A432" s="63" t="s">
        <v>12</v>
      </c>
      <c r="B432" s="63">
        <v>4</v>
      </c>
      <c r="C432" s="64"/>
      <c r="D432" s="63"/>
      <c r="E432" s="65">
        <f t="shared" ref="E432:K432" si="136">SUM(E428:E431)</f>
        <v>302000</v>
      </c>
      <c r="F432" s="65">
        <f t="shared" si="136"/>
        <v>8667.4</v>
      </c>
      <c r="G432" s="65">
        <f t="shared" si="136"/>
        <v>32095.09</v>
      </c>
      <c r="H432" s="65">
        <f t="shared" si="136"/>
        <v>9108.6</v>
      </c>
      <c r="I432" s="65">
        <f t="shared" si="136"/>
        <v>5540</v>
      </c>
      <c r="J432" s="65">
        <f t="shared" si="136"/>
        <v>55411.09</v>
      </c>
      <c r="K432" s="65">
        <f t="shared" si="136"/>
        <v>246588.91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28"/>
      <c r="AN432" s="28"/>
      <c r="AO432" s="28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</row>
    <row r="433" spans="1:280" s="76" customFormat="1" x14ac:dyDescent="0.25">
      <c r="A433" s="5"/>
      <c r="B433" s="5"/>
      <c r="C433" s="39"/>
      <c r="D433" s="5"/>
      <c r="E433" s="30"/>
      <c r="F433" s="30"/>
      <c r="G433" s="30"/>
      <c r="H433" s="30"/>
      <c r="I433" s="30"/>
      <c r="J433" s="30"/>
      <c r="K433" s="30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280" s="76" customFormat="1" x14ac:dyDescent="0.25">
      <c r="A434" s="6" t="s">
        <v>343</v>
      </c>
      <c r="B434" s="5"/>
      <c r="C434" s="39"/>
      <c r="D434" s="5"/>
      <c r="E434" s="30"/>
      <c r="F434" s="30"/>
      <c r="G434" s="30"/>
      <c r="H434" s="30"/>
      <c r="I434" s="30"/>
      <c r="J434" s="30"/>
      <c r="K434" s="3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</row>
    <row r="435" spans="1:280" s="76" customFormat="1" x14ac:dyDescent="0.25">
      <c r="A435" s="5" t="s">
        <v>136</v>
      </c>
      <c r="B435" s="5" t="s">
        <v>16</v>
      </c>
      <c r="C435" s="39" t="s">
        <v>351</v>
      </c>
      <c r="D435" s="5" t="s">
        <v>232</v>
      </c>
      <c r="E435" s="30">
        <v>120000</v>
      </c>
      <c r="F435" s="30">
        <f>E435*0.0287</f>
        <v>3444</v>
      </c>
      <c r="G435" s="30">
        <v>16809.87</v>
      </c>
      <c r="H435" s="30">
        <f>E435*0.0304</f>
        <v>3648</v>
      </c>
      <c r="I435" s="30">
        <v>25</v>
      </c>
      <c r="J435" s="30">
        <f>+F435+G435+H435+I435</f>
        <v>23926.87</v>
      </c>
      <c r="K435" s="30">
        <f>E435-J435</f>
        <v>96073.13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</row>
    <row r="436" spans="1:280" s="76" customFormat="1" x14ac:dyDescent="0.25">
      <c r="A436" s="5" t="s">
        <v>137</v>
      </c>
      <c r="B436" s="5" t="s">
        <v>418</v>
      </c>
      <c r="C436" s="39" t="s">
        <v>350</v>
      </c>
      <c r="D436" s="5" t="s">
        <v>232</v>
      </c>
      <c r="E436" s="30">
        <v>31682.5</v>
      </c>
      <c r="F436" s="30">
        <v>909.29</v>
      </c>
      <c r="G436" s="30">
        <v>0</v>
      </c>
      <c r="H436" s="30">
        <v>963.15</v>
      </c>
      <c r="I436" s="30">
        <v>3339.9</v>
      </c>
      <c r="J436" s="30">
        <f>+F436+G436+H436+I436</f>
        <v>5212.34</v>
      </c>
      <c r="K436" s="30">
        <v>26470.16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</row>
    <row r="437" spans="1:280" s="76" customFormat="1" x14ac:dyDescent="0.25">
      <c r="A437" s="63" t="s">
        <v>12</v>
      </c>
      <c r="B437" s="63">
        <v>2</v>
      </c>
      <c r="C437" s="64"/>
      <c r="D437" s="63"/>
      <c r="E437" s="65">
        <f>SUM(E435:E436)</f>
        <v>151682.5</v>
      </c>
      <c r="F437" s="65">
        <f>SUM(F435:F436)</f>
        <v>4353.29</v>
      </c>
      <c r="G437" s="65">
        <f>SUM(G435:G436)</f>
        <v>16809.87</v>
      </c>
      <c r="H437" s="65">
        <f t="shared" ref="H437:K437" si="137">SUM(H435:H436)</f>
        <v>4611.1499999999996</v>
      </c>
      <c r="I437" s="65">
        <f t="shared" si="137"/>
        <v>3364.9</v>
      </c>
      <c r="J437" s="65">
        <f t="shared" si="137"/>
        <v>29139.21</v>
      </c>
      <c r="K437" s="65">
        <f t="shared" si="137"/>
        <v>122543.29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26"/>
      <c r="AN437" s="26"/>
      <c r="AO437" s="26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</row>
    <row r="438" spans="1:280" s="76" customFormat="1" x14ac:dyDescent="0.25">
      <c r="A438" s="5"/>
      <c r="B438" s="5"/>
      <c r="C438" s="39"/>
      <c r="D438" s="5"/>
      <c r="E438" s="30"/>
      <c r="F438" s="30"/>
      <c r="G438" s="30"/>
      <c r="H438" s="30"/>
      <c r="I438" s="30"/>
      <c r="J438" s="30"/>
      <c r="K438" s="30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</row>
    <row r="439" spans="1:280" s="76" customFormat="1" x14ac:dyDescent="0.25">
      <c r="A439" s="73" t="s">
        <v>344</v>
      </c>
      <c r="B439" s="73"/>
      <c r="C439" s="40"/>
      <c r="D439" s="73"/>
      <c r="E439" s="73"/>
      <c r="F439" s="73"/>
      <c r="G439" s="73"/>
      <c r="H439" s="73"/>
      <c r="I439" s="73"/>
      <c r="J439" s="73"/>
      <c r="K439" s="7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26"/>
      <c r="AN439" s="26"/>
      <c r="AO439" s="26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280" s="75" customFormat="1" x14ac:dyDescent="0.25">
      <c r="A440" s="5" t="s">
        <v>193</v>
      </c>
      <c r="B440" s="5" t="s">
        <v>381</v>
      </c>
      <c r="C440" s="39" t="s">
        <v>350</v>
      </c>
      <c r="D440" s="5" t="s">
        <v>232</v>
      </c>
      <c r="E440" s="30">
        <v>75000</v>
      </c>
      <c r="F440" s="30">
        <f>E440*0.0287</f>
        <v>2152.5</v>
      </c>
      <c r="G440" s="30">
        <v>5704.4</v>
      </c>
      <c r="H440" s="30">
        <f>E440*0.0304</f>
        <v>2280</v>
      </c>
      <c r="I440" s="30">
        <v>4649.8999999999996</v>
      </c>
      <c r="J440" s="30">
        <v>14786.8</v>
      </c>
      <c r="K440" s="30">
        <v>60213.2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</row>
    <row r="441" spans="1:280" s="76" customFormat="1" x14ac:dyDescent="0.25">
      <c r="A441" s="5" t="s">
        <v>139</v>
      </c>
      <c r="B441" s="5" t="s">
        <v>140</v>
      </c>
      <c r="C441" s="39" t="s">
        <v>351</v>
      </c>
      <c r="D441" s="5" t="s">
        <v>232</v>
      </c>
      <c r="E441" s="30">
        <v>32000</v>
      </c>
      <c r="F441" s="30">
        <f t="shared" ref="F441:F446" si="138">E441*0.0287</f>
        <v>918.4</v>
      </c>
      <c r="G441" s="30">
        <v>0</v>
      </c>
      <c r="H441" s="30">
        <f t="shared" ref="H441:H445" si="139">E441*0.0304</f>
        <v>972.8</v>
      </c>
      <c r="I441" s="30">
        <v>125</v>
      </c>
      <c r="J441" s="30">
        <f t="shared" ref="J441:J443" si="140">F441+G441+H441+I441</f>
        <v>2016.2</v>
      </c>
      <c r="K441" s="30">
        <f t="shared" ref="K441" si="141">E441-J441</f>
        <v>29983.8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</row>
    <row r="442" spans="1:280" s="75" customFormat="1" x14ac:dyDescent="0.25">
      <c r="A442" s="5" t="s">
        <v>142</v>
      </c>
      <c r="B442" s="5" t="s">
        <v>135</v>
      </c>
      <c r="C442" s="39" t="s">
        <v>350</v>
      </c>
      <c r="D442" s="5" t="s">
        <v>234</v>
      </c>
      <c r="E442" s="30">
        <v>32000</v>
      </c>
      <c r="F442" s="30">
        <f>E442*0.0287</f>
        <v>918.4</v>
      </c>
      <c r="G442" s="30">
        <v>0</v>
      </c>
      <c r="H442" s="30">
        <v>972.8</v>
      </c>
      <c r="I442" s="30">
        <v>1615</v>
      </c>
      <c r="J442" s="30">
        <v>3506.2</v>
      </c>
      <c r="K442" s="30">
        <v>28493.8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</row>
    <row r="443" spans="1:280" s="75" customFormat="1" x14ac:dyDescent="0.25">
      <c r="A443" s="5" t="s">
        <v>141</v>
      </c>
      <c r="B443" s="5" t="s">
        <v>140</v>
      </c>
      <c r="C443" s="39" t="s">
        <v>350</v>
      </c>
      <c r="D443" s="5" t="s">
        <v>234</v>
      </c>
      <c r="E443" s="30">
        <v>32000</v>
      </c>
      <c r="F443" s="30">
        <f t="shared" si="138"/>
        <v>918.4</v>
      </c>
      <c r="G443" s="30">
        <v>0</v>
      </c>
      <c r="H443" s="30">
        <f t="shared" si="139"/>
        <v>972.8</v>
      </c>
      <c r="I443" s="30">
        <v>315</v>
      </c>
      <c r="J443" s="30">
        <f t="shared" si="140"/>
        <v>2206.1999999999998</v>
      </c>
      <c r="K443" s="30">
        <v>29793.8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</row>
    <row r="444" spans="1:280" s="76" customFormat="1" x14ac:dyDescent="0.25">
      <c r="A444" s="5" t="s">
        <v>134</v>
      </c>
      <c r="B444" s="5" t="s">
        <v>135</v>
      </c>
      <c r="C444" s="39" t="s">
        <v>350</v>
      </c>
      <c r="D444" s="5" t="s">
        <v>234</v>
      </c>
      <c r="E444" s="30">
        <v>11000</v>
      </c>
      <c r="F444" s="30">
        <f>E444*0.0287</f>
        <v>315.7</v>
      </c>
      <c r="G444" s="30">
        <v>0</v>
      </c>
      <c r="H444" s="30">
        <v>334.4</v>
      </c>
      <c r="I444" s="30">
        <v>75</v>
      </c>
      <c r="J444" s="30">
        <v>725.1</v>
      </c>
      <c r="K444" s="30">
        <v>10274.9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26"/>
      <c r="AN444" s="26"/>
      <c r="AO444" s="26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  <c r="JR444" s="5"/>
      <c r="JS444" s="5"/>
      <c r="JT444" s="5"/>
    </row>
    <row r="445" spans="1:280" s="75" customFormat="1" x14ac:dyDescent="0.25">
      <c r="A445" s="5" t="s">
        <v>143</v>
      </c>
      <c r="B445" s="5" t="s">
        <v>135</v>
      </c>
      <c r="C445" s="39" t="s">
        <v>350</v>
      </c>
      <c r="D445" s="5" t="s">
        <v>234</v>
      </c>
      <c r="E445" s="30">
        <v>13420</v>
      </c>
      <c r="F445" s="30">
        <f t="shared" si="138"/>
        <v>385.15</v>
      </c>
      <c r="G445" s="30">
        <v>0</v>
      </c>
      <c r="H445" s="30">
        <f t="shared" si="139"/>
        <v>407.97</v>
      </c>
      <c r="I445" s="30">
        <v>125</v>
      </c>
      <c r="J445" s="30">
        <f>F445+G445+H445+I445</f>
        <v>918.12</v>
      </c>
      <c r="K445" s="30">
        <f>E445-J445</f>
        <v>12501.88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  <c r="IW445" s="6"/>
      <c r="IX445" s="6"/>
      <c r="IY445" s="6"/>
      <c r="IZ445" s="6"/>
      <c r="JA445" s="6"/>
      <c r="JB445" s="6"/>
      <c r="JC445" s="6"/>
      <c r="JD445" s="6"/>
      <c r="JE445" s="6"/>
      <c r="JF445" s="6"/>
      <c r="JG445" s="6"/>
      <c r="JH445" s="6"/>
      <c r="JI445" s="6"/>
      <c r="JJ445" s="6"/>
      <c r="JK445" s="6"/>
      <c r="JL445" s="6"/>
      <c r="JM445" s="6"/>
      <c r="JN445" s="6"/>
      <c r="JO445" s="6"/>
      <c r="JP445" s="6"/>
      <c r="JQ445" s="6"/>
      <c r="JR445" s="6"/>
      <c r="JS445" s="6"/>
      <c r="JT445" s="6"/>
    </row>
    <row r="446" spans="1:280" s="75" customFormat="1" x14ac:dyDescent="0.25">
      <c r="A446" s="5" t="s">
        <v>419</v>
      </c>
      <c r="B446" s="5" t="s">
        <v>90</v>
      </c>
      <c r="C446" s="39" t="s">
        <v>351</v>
      </c>
      <c r="D446" s="5" t="s">
        <v>234</v>
      </c>
      <c r="E446" s="30">
        <v>32272.44</v>
      </c>
      <c r="F446" s="30">
        <f t="shared" si="138"/>
        <v>926.22</v>
      </c>
      <c r="G446" s="30">
        <v>0</v>
      </c>
      <c r="H446" s="30">
        <v>981.08</v>
      </c>
      <c r="I446" s="30">
        <v>25</v>
      </c>
      <c r="J446" s="30">
        <v>1932.3</v>
      </c>
      <c r="K446" s="30">
        <v>30340.14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  <c r="IW446" s="6"/>
      <c r="IX446" s="6"/>
      <c r="IY446" s="6"/>
      <c r="IZ446" s="6"/>
      <c r="JA446" s="6"/>
      <c r="JB446" s="6"/>
      <c r="JC446" s="6"/>
      <c r="JD446" s="6"/>
      <c r="JE446" s="6"/>
      <c r="JF446" s="6"/>
      <c r="JG446" s="6"/>
      <c r="JH446" s="6"/>
      <c r="JI446" s="6"/>
      <c r="JJ446" s="6"/>
      <c r="JK446" s="6"/>
      <c r="JL446" s="6"/>
      <c r="JM446" s="6"/>
      <c r="JN446" s="6"/>
      <c r="JO446" s="6"/>
      <c r="JP446" s="6"/>
      <c r="JQ446" s="6"/>
      <c r="JR446" s="6"/>
      <c r="JS446" s="6"/>
      <c r="JT446" s="6"/>
    </row>
    <row r="447" spans="1:280" s="75" customFormat="1" x14ac:dyDescent="0.25">
      <c r="A447" s="5" t="s">
        <v>138</v>
      </c>
      <c r="B447" s="5" t="s">
        <v>205</v>
      </c>
      <c r="C447" s="39" t="s">
        <v>350</v>
      </c>
      <c r="D447" s="5" t="s">
        <v>232</v>
      </c>
      <c r="E447" s="30">
        <v>47000</v>
      </c>
      <c r="F447" s="30">
        <f>E447*0.0287</f>
        <v>1348.9</v>
      </c>
      <c r="G447" s="30">
        <v>1430.6</v>
      </c>
      <c r="H447" s="30">
        <f>E447*0.0304</f>
        <v>1428.8</v>
      </c>
      <c r="I447" s="30">
        <v>275</v>
      </c>
      <c r="J447" s="30">
        <f>F447+G447+H447+I447</f>
        <v>4483.3</v>
      </c>
      <c r="K447" s="30">
        <f>E447-J447</f>
        <v>42516.7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28"/>
      <c r="AN447" s="28"/>
      <c r="AO447" s="28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  <c r="IW447" s="6"/>
      <c r="IX447" s="6"/>
      <c r="IY447" s="6"/>
      <c r="IZ447" s="6"/>
      <c r="JA447" s="6"/>
      <c r="JB447" s="6"/>
      <c r="JC447" s="6"/>
      <c r="JD447" s="6"/>
      <c r="JE447" s="6"/>
      <c r="JF447" s="6"/>
      <c r="JG447" s="6"/>
      <c r="JH447" s="6"/>
      <c r="JI447" s="6"/>
      <c r="JJ447" s="6"/>
      <c r="JK447" s="6"/>
      <c r="JL447" s="6"/>
      <c r="JM447" s="6"/>
      <c r="JN447" s="6"/>
      <c r="JO447" s="6"/>
      <c r="JP447" s="6"/>
      <c r="JQ447" s="6"/>
      <c r="JR447" s="6"/>
      <c r="JS447" s="6"/>
      <c r="JT447" s="6"/>
    </row>
    <row r="448" spans="1:280" s="75" customFormat="1" x14ac:dyDescent="0.25">
      <c r="A448" s="63" t="s">
        <v>12</v>
      </c>
      <c r="B448" s="63">
        <v>8</v>
      </c>
      <c r="C448" s="64"/>
      <c r="D448" s="63"/>
      <c r="E448" s="65">
        <f>SUM(E440:E447)</f>
        <v>274692.44</v>
      </c>
      <c r="F448" s="65">
        <f>SUM(F440:F447)</f>
        <v>7883.67</v>
      </c>
      <c r="G448" s="65">
        <f>SUM(G440:G447)</f>
        <v>7135</v>
      </c>
      <c r="H448" s="65">
        <f t="shared" ref="H448:K448" si="142">SUM(H440:H447)</f>
        <v>8350.65</v>
      </c>
      <c r="I448" s="65">
        <f t="shared" si="142"/>
        <v>7204.9</v>
      </c>
      <c r="J448" s="65">
        <f t="shared" si="142"/>
        <v>30574.22</v>
      </c>
      <c r="K448" s="65">
        <f t="shared" si="142"/>
        <v>244118.22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  <c r="IW448" s="6"/>
      <c r="IX448" s="6"/>
      <c r="IY448" s="6"/>
      <c r="IZ448" s="6"/>
      <c r="JA448" s="6"/>
      <c r="JB448" s="6"/>
      <c r="JC448" s="6"/>
      <c r="JD448" s="6"/>
      <c r="JE448" s="6"/>
      <c r="JF448" s="6"/>
      <c r="JG448" s="6"/>
      <c r="JH448" s="6"/>
      <c r="JI448" s="6"/>
      <c r="JJ448" s="6"/>
      <c r="JK448" s="6"/>
      <c r="JL448" s="6"/>
      <c r="JM448" s="6"/>
      <c r="JN448" s="6"/>
      <c r="JO448" s="6"/>
      <c r="JP448" s="6"/>
      <c r="JQ448" s="6"/>
      <c r="JR448" s="6"/>
      <c r="JS448" s="6"/>
      <c r="JT448" s="6"/>
    </row>
    <row r="449" spans="1:280" s="75" customFormat="1" x14ac:dyDescent="0.25">
      <c r="A449" s="5"/>
      <c r="B449" s="5"/>
      <c r="C449" s="39"/>
      <c r="D449" s="5"/>
      <c r="E449" s="30"/>
      <c r="F449" s="30"/>
      <c r="G449" s="30"/>
      <c r="H449" s="30"/>
      <c r="I449" s="30"/>
      <c r="J449" s="30"/>
      <c r="K449" s="3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  <c r="IY449" s="6"/>
      <c r="IZ449" s="6"/>
      <c r="JA449" s="6"/>
      <c r="JB449" s="6"/>
      <c r="JC449" s="6"/>
      <c r="JD449" s="6"/>
      <c r="JE449" s="6"/>
      <c r="JF449" s="6"/>
      <c r="JG449" s="6"/>
      <c r="JH449" s="6"/>
      <c r="JI449" s="6"/>
      <c r="JJ449" s="6"/>
      <c r="JK449" s="6"/>
      <c r="JL449" s="6"/>
      <c r="JM449" s="6"/>
      <c r="JN449" s="6"/>
      <c r="JO449" s="6"/>
      <c r="JP449" s="6"/>
      <c r="JQ449" s="6"/>
      <c r="JR449" s="6"/>
      <c r="JS449" s="6"/>
      <c r="JT449" s="6"/>
    </row>
    <row r="450" spans="1:280" s="76" customFormat="1" x14ac:dyDescent="0.25">
      <c r="A450" s="73" t="s">
        <v>440</v>
      </c>
      <c r="B450" s="73"/>
      <c r="C450" s="40"/>
      <c r="D450" s="73"/>
      <c r="E450" s="73"/>
      <c r="F450" s="73"/>
      <c r="G450" s="73"/>
      <c r="H450" s="73"/>
      <c r="I450" s="73"/>
      <c r="J450" s="73"/>
      <c r="K450" s="7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</row>
    <row r="451" spans="1:280" s="75" customFormat="1" x14ac:dyDescent="0.25">
      <c r="A451" s="5" t="s">
        <v>146</v>
      </c>
      <c r="B451" s="5" t="s">
        <v>16</v>
      </c>
      <c r="C451" s="39" t="s">
        <v>351</v>
      </c>
      <c r="D451" s="5" t="s">
        <v>232</v>
      </c>
      <c r="E451" s="30">
        <v>89500</v>
      </c>
      <c r="F451" s="30">
        <f t="shared" ref="F451" si="143">E451*0.0287</f>
        <v>2568.65</v>
      </c>
      <c r="G451" s="30">
        <v>9257.39</v>
      </c>
      <c r="H451" s="30">
        <f t="shared" ref="H451" si="144">E451*0.0304</f>
        <v>2720.8</v>
      </c>
      <c r="I451" s="30">
        <v>1637.45</v>
      </c>
      <c r="J451" s="30">
        <v>16184.29</v>
      </c>
      <c r="K451" s="30">
        <v>73315.710000000006</v>
      </c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  <c r="IY451" s="6"/>
      <c r="IZ451" s="6"/>
      <c r="JA451" s="6"/>
      <c r="JB451" s="6"/>
      <c r="JC451" s="6"/>
      <c r="JD451" s="6"/>
      <c r="JE451" s="6"/>
      <c r="JF451" s="6"/>
      <c r="JG451" s="6"/>
      <c r="JH451" s="6"/>
      <c r="JI451" s="6"/>
      <c r="JJ451" s="6"/>
      <c r="JK451" s="6"/>
      <c r="JL451" s="6"/>
      <c r="JM451" s="6"/>
      <c r="JN451" s="6"/>
      <c r="JO451" s="6"/>
      <c r="JP451" s="6"/>
      <c r="JQ451" s="6"/>
      <c r="JR451" s="6"/>
      <c r="JS451" s="6"/>
      <c r="JT451" s="6"/>
    </row>
    <row r="452" spans="1:280" s="75" customFormat="1" x14ac:dyDescent="0.25">
      <c r="A452" s="5" t="s">
        <v>144</v>
      </c>
      <c r="B452" s="5" t="s">
        <v>147</v>
      </c>
      <c r="C452" s="39" t="s">
        <v>350</v>
      </c>
      <c r="D452" s="5" t="s">
        <v>232</v>
      </c>
      <c r="E452" s="30">
        <v>44000</v>
      </c>
      <c r="F452" s="30">
        <f>E452*0.0287</f>
        <v>1262.8</v>
      </c>
      <c r="G452" s="30">
        <v>1007.19</v>
      </c>
      <c r="H452" s="30">
        <f>E452*0.0304</f>
        <v>1337.6</v>
      </c>
      <c r="I452" s="30">
        <v>315</v>
      </c>
      <c r="J452" s="30">
        <f>F452+G452+H452+I452</f>
        <v>3922.59</v>
      </c>
      <c r="K452" s="30">
        <f>E452-J452</f>
        <v>40077.410000000003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  <c r="IY452" s="6"/>
      <c r="IZ452" s="6"/>
      <c r="JA452" s="6"/>
      <c r="JB452" s="6"/>
      <c r="JC452" s="6"/>
      <c r="JD452" s="6"/>
      <c r="JE452" s="6"/>
      <c r="JF452" s="6"/>
      <c r="JG452" s="6"/>
      <c r="JH452" s="6"/>
      <c r="JI452" s="6"/>
      <c r="JJ452" s="6"/>
      <c r="JK452" s="6"/>
      <c r="JL452" s="6"/>
      <c r="JM452" s="6"/>
      <c r="JN452" s="6"/>
      <c r="JO452" s="6"/>
      <c r="JP452" s="6"/>
      <c r="JQ452" s="6"/>
      <c r="JR452" s="6"/>
      <c r="JS452" s="6"/>
      <c r="JT452" s="6"/>
    </row>
    <row r="453" spans="1:280" s="75" customFormat="1" x14ac:dyDescent="0.25">
      <c r="A453" s="3" t="s">
        <v>12</v>
      </c>
      <c r="B453" s="3">
        <v>2</v>
      </c>
      <c r="C453" s="34"/>
      <c r="D453" s="3"/>
      <c r="E453" s="4">
        <f>SUM(E451:E452)</f>
        <v>133500</v>
      </c>
      <c r="F453" s="4">
        <f>SUM(F451:F452)</f>
        <v>3831.45</v>
      </c>
      <c r="G453" s="4">
        <f>SUM(G451:G452)</f>
        <v>10264.58</v>
      </c>
      <c r="H453" s="4">
        <f t="shared" ref="H453:K453" si="145">SUM(H451:H452)</f>
        <v>4058.4</v>
      </c>
      <c r="I453" s="4">
        <f t="shared" si="145"/>
        <v>1952.45</v>
      </c>
      <c r="J453" s="4">
        <f t="shared" si="145"/>
        <v>20106.88</v>
      </c>
      <c r="K453" s="4">
        <f t="shared" si="145"/>
        <v>113393.12</v>
      </c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</row>
    <row r="454" spans="1:280" s="26" customFormat="1" x14ac:dyDescent="0.25">
      <c r="A454" s="26" t="s">
        <v>439</v>
      </c>
      <c r="C454" s="35"/>
      <c r="E454" s="27"/>
      <c r="F454" s="27"/>
      <c r="G454" s="27"/>
      <c r="H454" s="27"/>
      <c r="I454" s="27"/>
      <c r="J454" s="27"/>
      <c r="K454" s="27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5"/>
      <c r="AH454" s="5"/>
      <c r="AI454" s="5"/>
      <c r="AJ454" s="5"/>
      <c r="AK454" s="5"/>
      <c r="AL454" s="5"/>
      <c r="AM454" s="5"/>
      <c r="AN454" s="5"/>
      <c r="AO454" s="5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</row>
    <row r="455" spans="1:280" s="3" customFormat="1" x14ac:dyDescent="0.25">
      <c r="A455" s="5" t="s">
        <v>269</v>
      </c>
      <c r="B455" t="s">
        <v>237</v>
      </c>
      <c r="C455" s="32" t="s">
        <v>350</v>
      </c>
      <c r="D455" t="s">
        <v>234</v>
      </c>
      <c r="E455" s="1">
        <v>25200</v>
      </c>
      <c r="F455" s="1">
        <f t="shared" ref="F455" si="146">E455*0.0287</f>
        <v>723.24</v>
      </c>
      <c r="G455" s="1">
        <v>0</v>
      </c>
      <c r="H455" s="1">
        <f t="shared" ref="H455" si="147">E455*0.0304</f>
        <v>766.08</v>
      </c>
      <c r="I455" s="1">
        <v>175</v>
      </c>
      <c r="J455" s="1">
        <f t="shared" ref="J455" si="148">+F455+G455+H455+I455</f>
        <v>1664.32</v>
      </c>
      <c r="K455" s="1">
        <f t="shared" ref="K455" si="149">+E455-J455</f>
        <v>23535.68</v>
      </c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5"/>
      <c r="AH455" s="5"/>
      <c r="AI455" s="5"/>
      <c r="AJ455" s="5"/>
      <c r="AK455" s="5"/>
      <c r="AL455" s="5"/>
      <c r="AM455" s="5"/>
      <c r="AN455" s="5"/>
      <c r="AO455" s="5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  <c r="IW455" s="6"/>
      <c r="IX455" s="6"/>
      <c r="IY455" s="6"/>
      <c r="IZ455" s="6"/>
      <c r="JA455" s="6"/>
      <c r="JB455" s="6"/>
      <c r="JC455" s="6"/>
      <c r="JD455" s="6"/>
      <c r="JE455" s="6"/>
      <c r="JF455" s="6"/>
      <c r="JG455" s="6"/>
      <c r="JH455" s="6"/>
      <c r="JI455" s="6"/>
      <c r="JJ455" s="6"/>
      <c r="JK455" s="6"/>
      <c r="JL455" s="6"/>
      <c r="JM455" s="6"/>
      <c r="JN455" s="6"/>
      <c r="JO455" s="6"/>
      <c r="JP455" s="6"/>
      <c r="JQ455" s="6"/>
      <c r="JR455" s="6"/>
      <c r="JS455" s="6"/>
      <c r="JT455" s="6"/>
    </row>
    <row r="456" spans="1:280" s="63" customFormat="1" x14ac:dyDescent="0.25">
      <c r="A456" s="63" t="s">
        <v>12</v>
      </c>
      <c r="B456" s="63">
        <v>1</v>
      </c>
      <c r="C456" s="64"/>
      <c r="E456" s="65">
        <f>E455</f>
        <v>25200</v>
      </c>
      <c r="F456" s="65">
        <f>F455</f>
        <v>723.24</v>
      </c>
      <c r="G456" s="65">
        <f t="shared" ref="G456:K456" si="150">G455</f>
        <v>0</v>
      </c>
      <c r="H456" s="65">
        <f t="shared" si="150"/>
        <v>766.08</v>
      </c>
      <c r="I456" s="65">
        <f t="shared" si="150"/>
        <v>175</v>
      </c>
      <c r="J456" s="65">
        <f t="shared" si="150"/>
        <v>1664.32</v>
      </c>
      <c r="K456" s="65">
        <f t="shared" si="150"/>
        <v>23535.68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 s="5"/>
      <c r="AH456" s="5"/>
      <c r="AI456" s="5"/>
      <c r="AJ456" s="5"/>
      <c r="AK456" s="5"/>
      <c r="AL456" s="5"/>
      <c r="AM456" s="5"/>
      <c r="AN456" s="5"/>
      <c r="AO456" s="5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  <c r="IW456" s="6"/>
      <c r="IX456" s="6"/>
      <c r="IY456" s="6"/>
      <c r="IZ456" s="6"/>
      <c r="JA456" s="6"/>
      <c r="JB456" s="6"/>
      <c r="JC456" s="6"/>
      <c r="JD456" s="6"/>
      <c r="JE456" s="6"/>
      <c r="JF456" s="6"/>
      <c r="JG456" s="6"/>
      <c r="JH456" s="6"/>
      <c r="JI456" s="6"/>
      <c r="JJ456" s="6"/>
      <c r="JK456" s="6"/>
      <c r="JL456" s="6"/>
      <c r="JM456" s="6"/>
      <c r="JN456" s="6"/>
      <c r="JO456" s="6"/>
      <c r="JP456" s="6"/>
      <c r="JQ456" s="6"/>
      <c r="JR456" s="6"/>
      <c r="JS456" s="6"/>
      <c r="JT456" s="6"/>
    </row>
    <row r="457" spans="1:280" s="6" customFormat="1" x14ac:dyDescent="0.25">
      <c r="C457" s="40"/>
      <c r="E457" s="49"/>
      <c r="F457" s="49"/>
      <c r="G457" s="49"/>
      <c r="H457" s="49"/>
      <c r="I457" s="49"/>
      <c r="J457" s="49"/>
      <c r="K457" s="49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280" s="6" customFormat="1" x14ac:dyDescent="0.25">
      <c r="A458" s="6" t="s">
        <v>456</v>
      </c>
      <c r="C458" s="40"/>
      <c r="E458" s="49"/>
      <c r="F458" s="49"/>
      <c r="G458" s="49"/>
      <c r="H458" s="49"/>
      <c r="I458" s="49"/>
      <c r="J458" s="49"/>
      <c r="K458" s="49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280" s="60" customFormat="1" x14ac:dyDescent="0.25">
      <c r="A459" s="60" t="s">
        <v>457</v>
      </c>
      <c r="B459" s="60" t="s">
        <v>459</v>
      </c>
      <c r="C459" s="67" t="s">
        <v>350</v>
      </c>
      <c r="D459" s="60" t="s">
        <v>234</v>
      </c>
      <c r="E459" s="68">
        <v>76000</v>
      </c>
      <c r="F459" s="68">
        <v>2181.1999999999998</v>
      </c>
      <c r="G459" s="68">
        <v>6497.56</v>
      </c>
      <c r="H459" s="68">
        <v>2310.4</v>
      </c>
      <c r="I459" s="68">
        <v>175</v>
      </c>
      <c r="J459" s="68">
        <v>11164.16</v>
      </c>
      <c r="K459" s="68">
        <v>64835.839999999997</v>
      </c>
    </row>
    <row r="460" spans="1:280" s="60" customFormat="1" x14ac:dyDescent="0.25">
      <c r="A460" s="60" t="s">
        <v>458</v>
      </c>
      <c r="B460" s="60" t="s">
        <v>459</v>
      </c>
      <c r="C460" s="67" t="s">
        <v>350</v>
      </c>
      <c r="D460" s="60" t="s">
        <v>234</v>
      </c>
      <c r="E460" s="68">
        <v>17733.330000000002</v>
      </c>
      <c r="F460" s="68">
        <v>508.95</v>
      </c>
      <c r="G460" s="68">
        <v>0</v>
      </c>
      <c r="H460" s="68">
        <v>539.09</v>
      </c>
      <c r="I460" s="68">
        <v>175</v>
      </c>
      <c r="J460" s="68">
        <v>1223.04</v>
      </c>
      <c r="K460" s="68">
        <v>16510.29</v>
      </c>
    </row>
    <row r="461" spans="1:280" s="63" customFormat="1" x14ac:dyDescent="0.25">
      <c r="A461" s="63" t="s">
        <v>12</v>
      </c>
      <c r="B461" s="63">
        <v>2</v>
      </c>
      <c r="C461" s="64"/>
      <c r="E461" s="65">
        <f>E459+E460</f>
        <v>93733.33</v>
      </c>
      <c r="F461" s="65">
        <f>F459+F460</f>
        <v>2690.15</v>
      </c>
      <c r="G461" s="65">
        <f>G459+G460</f>
        <v>6497.56</v>
      </c>
      <c r="H461" s="65">
        <f t="shared" ref="H461:K461" si="151">H459+H460</f>
        <v>2849.49</v>
      </c>
      <c r="I461" s="65">
        <f t="shared" si="151"/>
        <v>350</v>
      </c>
      <c r="J461" s="65">
        <f t="shared" si="151"/>
        <v>12387.2</v>
      </c>
      <c r="K461" s="65">
        <f t="shared" si="151"/>
        <v>81346.13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  <c r="IW461" s="6"/>
      <c r="IX461" s="6"/>
      <c r="IY461" s="6"/>
      <c r="IZ461" s="6"/>
      <c r="JA461" s="6"/>
      <c r="JB461" s="6"/>
      <c r="JC461" s="6"/>
      <c r="JD461" s="6"/>
      <c r="JE461" s="6"/>
      <c r="JF461" s="6"/>
      <c r="JG461" s="6"/>
      <c r="JH461" s="6"/>
      <c r="JI461" s="6"/>
      <c r="JJ461" s="6"/>
      <c r="JK461" s="6"/>
      <c r="JL461" s="6"/>
      <c r="JM461" s="6"/>
      <c r="JN461" s="6"/>
      <c r="JO461" s="6"/>
      <c r="JP461" s="6"/>
      <c r="JQ461" s="6"/>
      <c r="JR461" s="6"/>
      <c r="JS461" s="6"/>
      <c r="JT461" s="6"/>
    </row>
    <row r="462" spans="1:280" s="26" customFormat="1" x14ac:dyDescent="0.25">
      <c r="C462" s="35"/>
      <c r="E462" s="27"/>
      <c r="F462" s="27"/>
      <c r="G462" s="27"/>
      <c r="H462" s="27"/>
      <c r="I462" s="27"/>
      <c r="J462" s="27"/>
      <c r="K462" s="27"/>
    </row>
    <row r="463" spans="1:280" x14ac:dyDescent="0.25">
      <c r="A463" s="10" t="s">
        <v>369</v>
      </c>
      <c r="B463" s="10"/>
      <c r="C463" s="36"/>
      <c r="D463" s="12"/>
      <c r="E463" s="10"/>
      <c r="F463" s="10"/>
      <c r="G463" s="10"/>
      <c r="H463" s="10"/>
      <c r="I463" s="10"/>
      <c r="J463" s="10"/>
      <c r="K463" s="10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</row>
    <row r="464" spans="1:280" x14ac:dyDescent="0.25">
      <c r="A464" s="5" t="s">
        <v>370</v>
      </c>
      <c r="B464" s="5" t="s">
        <v>20</v>
      </c>
      <c r="C464" s="39" t="s">
        <v>350</v>
      </c>
      <c r="D464" s="56" t="s">
        <v>232</v>
      </c>
      <c r="E464" s="1">
        <v>36000</v>
      </c>
      <c r="F464" s="1">
        <v>1033.2</v>
      </c>
      <c r="G464" s="1">
        <v>0</v>
      </c>
      <c r="H464" s="1">
        <v>1094.4000000000001</v>
      </c>
      <c r="I464" s="1">
        <v>815</v>
      </c>
      <c r="J464" s="1">
        <v>2942.6</v>
      </c>
      <c r="K464" s="1">
        <v>33057.4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</row>
    <row r="465" spans="1:280" s="3" customFormat="1" x14ac:dyDescent="0.25">
      <c r="A465" s="5" t="s">
        <v>153</v>
      </c>
      <c r="B465" t="s">
        <v>465</v>
      </c>
      <c r="C465" s="32" t="s">
        <v>350</v>
      </c>
      <c r="D465" t="s">
        <v>232</v>
      </c>
      <c r="E465" s="1">
        <v>60000</v>
      </c>
      <c r="F465" s="1">
        <f>E465*0.0287</f>
        <v>1722</v>
      </c>
      <c r="G465" s="1">
        <v>3486.68</v>
      </c>
      <c r="H465" s="1">
        <f>E465*0.0304</f>
        <v>1824</v>
      </c>
      <c r="I465" s="1">
        <v>25</v>
      </c>
      <c r="J465" s="1">
        <f>+F465+G465+H465+I465</f>
        <v>7057.68</v>
      </c>
      <c r="K465" s="1">
        <f>+E465-J465</f>
        <v>52942.32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/>
      <c r="JB465" s="6"/>
      <c r="JC465" s="6"/>
      <c r="JD465" s="6"/>
      <c r="JE465" s="6"/>
      <c r="JF465" s="6"/>
      <c r="JG465" s="6"/>
      <c r="JH465" s="6"/>
      <c r="JI465" s="6"/>
      <c r="JJ465" s="6"/>
      <c r="JK465" s="6"/>
      <c r="JL465" s="6"/>
      <c r="JM465" s="6"/>
      <c r="JN465" s="6"/>
      <c r="JO465" s="6"/>
      <c r="JP465" s="6"/>
      <c r="JQ465" s="6"/>
      <c r="JR465" s="6"/>
      <c r="JS465" s="6"/>
      <c r="JT465" s="6"/>
    </row>
    <row r="466" spans="1:280" s="3" customFormat="1" x14ac:dyDescent="0.25">
      <c r="A466" s="5" t="s">
        <v>150</v>
      </c>
      <c r="B466" t="s">
        <v>51</v>
      </c>
      <c r="C466" s="32" t="s">
        <v>350</v>
      </c>
      <c r="D466" t="s">
        <v>234</v>
      </c>
      <c r="E466" s="1">
        <v>10000</v>
      </c>
      <c r="F466" s="1">
        <f t="shared" ref="F466:F468" si="152">E466*0.0287</f>
        <v>287</v>
      </c>
      <c r="G466" s="1">
        <v>0</v>
      </c>
      <c r="H466" s="1">
        <f t="shared" ref="H466:H468" si="153">E466*0.0304</f>
        <v>304</v>
      </c>
      <c r="I466" s="1">
        <v>25</v>
      </c>
      <c r="J466" s="1">
        <f t="shared" ref="J466:J468" si="154">+F466+G466+H466+I466</f>
        <v>616</v>
      </c>
      <c r="K466" s="1">
        <f t="shared" ref="K466:K468" si="155">+E466-J466</f>
        <v>9384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  <c r="IW466" s="6"/>
      <c r="IX466" s="6"/>
      <c r="IY466" s="6"/>
      <c r="IZ466" s="6"/>
      <c r="JA466" s="6"/>
      <c r="JB466" s="6"/>
      <c r="JC466" s="6"/>
      <c r="JD466" s="6"/>
      <c r="JE466" s="6"/>
      <c r="JF466" s="6"/>
      <c r="JG466" s="6"/>
      <c r="JH466" s="6"/>
      <c r="JI466" s="6"/>
      <c r="JJ466" s="6"/>
      <c r="JK466" s="6"/>
      <c r="JL466" s="6"/>
      <c r="JM466" s="6"/>
      <c r="JN466" s="6"/>
      <c r="JO466" s="6"/>
      <c r="JP466" s="6"/>
      <c r="JQ466" s="6"/>
      <c r="JR466" s="6"/>
      <c r="JS466" s="6"/>
      <c r="JT466" s="6"/>
    </row>
    <row r="467" spans="1:280" s="3" customFormat="1" x14ac:dyDescent="0.25">
      <c r="A467" s="5" t="s">
        <v>151</v>
      </c>
      <c r="B467" t="s">
        <v>149</v>
      </c>
      <c r="C467" s="32" t="s">
        <v>350</v>
      </c>
      <c r="D467" t="s">
        <v>232</v>
      </c>
      <c r="E467" s="1">
        <v>20900</v>
      </c>
      <c r="F467" s="1">
        <f t="shared" si="152"/>
        <v>599.83000000000004</v>
      </c>
      <c r="G467" s="1">
        <v>0</v>
      </c>
      <c r="H467" s="1">
        <f t="shared" si="153"/>
        <v>635.36</v>
      </c>
      <c r="I467" s="1">
        <v>275</v>
      </c>
      <c r="J467" s="1">
        <v>1510.19</v>
      </c>
      <c r="K467" s="1">
        <v>19389.810000000001</v>
      </c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 s="5"/>
      <c r="AH467" s="5"/>
      <c r="AI467" s="5"/>
      <c r="AJ467" s="5"/>
      <c r="AK467" s="5"/>
      <c r="AL467" s="5"/>
      <c r="AM467" s="5"/>
      <c r="AN467" s="5"/>
      <c r="AO467" s="5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  <c r="IW467" s="6"/>
      <c r="IX467" s="6"/>
      <c r="IY467" s="6"/>
      <c r="IZ467" s="6"/>
      <c r="JA467" s="6"/>
      <c r="JB467" s="6"/>
      <c r="JC467" s="6"/>
      <c r="JD467" s="6"/>
      <c r="JE467" s="6"/>
      <c r="JF467" s="6"/>
      <c r="JG467" s="6"/>
      <c r="JH467" s="6"/>
      <c r="JI467" s="6"/>
      <c r="JJ467" s="6"/>
      <c r="JK467" s="6"/>
      <c r="JL467" s="6"/>
      <c r="JM467" s="6"/>
      <c r="JN467" s="6"/>
      <c r="JO467" s="6"/>
      <c r="JP467" s="6"/>
      <c r="JQ467" s="6"/>
      <c r="JR467" s="6"/>
      <c r="JS467" s="6"/>
      <c r="JT467" s="6"/>
    </row>
    <row r="468" spans="1:280" s="3" customFormat="1" x14ac:dyDescent="0.25">
      <c r="A468" s="5" t="s">
        <v>448</v>
      </c>
      <c r="B468" t="s">
        <v>65</v>
      </c>
      <c r="C468" s="32" t="s">
        <v>351</v>
      </c>
      <c r="D468" t="s">
        <v>232</v>
      </c>
      <c r="E468" s="1">
        <v>10000</v>
      </c>
      <c r="F468" s="1">
        <f t="shared" si="152"/>
        <v>287</v>
      </c>
      <c r="G468" s="1">
        <v>0</v>
      </c>
      <c r="H468" s="1">
        <f t="shared" si="153"/>
        <v>304</v>
      </c>
      <c r="I468" s="1">
        <v>175</v>
      </c>
      <c r="J468" s="1">
        <f t="shared" si="154"/>
        <v>766</v>
      </c>
      <c r="K468" s="1">
        <f t="shared" si="155"/>
        <v>9234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  <c r="IW468" s="6"/>
      <c r="IX468" s="6"/>
      <c r="IY468" s="6"/>
      <c r="IZ468" s="6"/>
      <c r="JA468" s="6"/>
      <c r="JB468" s="6"/>
      <c r="JC468" s="6"/>
      <c r="JD468" s="6"/>
      <c r="JE468" s="6"/>
      <c r="JF468" s="6"/>
      <c r="JG468" s="6"/>
      <c r="JH468" s="6"/>
      <c r="JI468" s="6"/>
      <c r="JJ468" s="6"/>
      <c r="JK468" s="6"/>
      <c r="JL468" s="6"/>
      <c r="JM468" s="6"/>
      <c r="JN468" s="6"/>
      <c r="JO468" s="6"/>
      <c r="JP468" s="6"/>
      <c r="JQ468" s="6"/>
      <c r="JR468" s="6"/>
      <c r="JS468" s="6"/>
      <c r="JT468" s="6"/>
    </row>
    <row r="469" spans="1:280" x14ac:dyDescent="0.25">
      <c r="A469" s="3" t="s">
        <v>12</v>
      </c>
      <c r="B469" s="3">
        <v>5</v>
      </c>
      <c r="C469" s="34"/>
      <c r="D469" s="3"/>
      <c r="E469" s="4">
        <f>SUM(E464:E468)</f>
        <v>136900</v>
      </c>
      <c r="F469" s="4">
        <f>SUM(F464:F468)</f>
        <v>3929.03</v>
      </c>
      <c r="G469" s="4">
        <f t="shared" ref="G469:K469" si="156">SUM(G464:G468)</f>
        <v>3486.68</v>
      </c>
      <c r="H469" s="4">
        <f>SUM(H464:H468)</f>
        <v>4161.76</v>
      </c>
      <c r="I469" s="4">
        <f t="shared" si="156"/>
        <v>1315</v>
      </c>
      <c r="J469" s="4">
        <f>SUM(J464:J468)</f>
        <v>12892.47</v>
      </c>
      <c r="K469" s="4">
        <f t="shared" si="156"/>
        <v>124007.53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</row>
    <row r="470" spans="1:280" x14ac:dyDescent="0.25">
      <c r="I470" s="30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</row>
    <row r="471" spans="1:280" s="3" customFormat="1" x14ac:dyDescent="0.25">
      <c r="A471"/>
      <c r="B471"/>
      <c r="C471" s="32"/>
      <c r="D471"/>
      <c r="E471" s="1"/>
      <c r="F471" s="1"/>
      <c r="G471" s="1"/>
      <c r="H471" s="1"/>
      <c r="I471" s="1"/>
      <c r="J471" s="1"/>
      <c r="K471" s="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 s="5"/>
      <c r="AH471" s="5"/>
      <c r="AI471" s="5"/>
      <c r="AJ471" s="5"/>
      <c r="AK471" s="5"/>
      <c r="AL471" s="5"/>
      <c r="AM471" s="5"/>
      <c r="AN471" s="5"/>
      <c r="AO471" s="5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  <c r="IW471" s="6"/>
      <c r="IX471" s="6"/>
      <c r="IY471" s="6"/>
      <c r="IZ471" s="6"/>
      <c r="JA471" s="6"/>
      <c r="JB471" s="6"/>
      <c r="JC471" s="6"/>
      <c r="JD471" s="6"/>
      <c r="JE471" s="6"/>
      <c r="JF471" s="6"/>
      <c r="JG471" s="6"/>
      <c r="JH471" s="6"/>
      <c r="JI471" s="6"/>
      <c r="JJ471" s="6"/>
      <c r="JK471" s="6"/>
      <c r="JL471" s="6"/>
      <c r="JM471" s="6"/>
      <c r="JN471" s="6"/>
      <c r="JO471" s="6"/>
      <c r="JP471" s="6"/>
      <c r="JQ471" s="6"/>
      <c r="JR471" s="6"/>
      <c r="JS471" s="6"/>
      <c r="JT471" s="6"/>
    </row>
    <row r="472" spans="1:280" s="3" customFormat="1" ht="15.75" x14ac:dyDescent="0.25">
      <c r="A472" s="7" t="s">
        <v>188</v>
      </c>
      <c r="B472" s="7">
        <f>B469+B456+B453+B448+B432+B437+B425+B417+B408+B395+B384+B379+B375+B364+B360+B354+B347+B339+B325+B321+B309+B305+B299+B290+B283+B278+B273+B268+B264+B260+B253+B249+B240+B246+B232+B194+B187+B177+B171+B162+B167+B153+B138+B125+B107+B101+B97+B85+B90+B80+B76+B68+B56+B51+B46+B42+B37+B32+B26+B22+B461+B412</f>
        <v>277</v>
      </c>
      <c r="C472" s="41"/>
      <c r="D472" s="7"/>
      <c r="E472" s="24">
        <f>+E469+E453+E448+E437+E432+E425+E417+E408+E395+E384+E379+E375+E364+E360+E354+E347+E339+E325+E321+E309+E305+E299+E290+E283+E278+E273+E268+E264+E260+E249+E246+E240+E232+E194+E187+E177+E171+E167+E162+E153+E138+E125+E107+E101+E97+E90+E85+E80+E76+E68+E56+E51+E46+E42+E37+E32+E26+E22+E253+E456+E461+E412</f>
        <v>13827988.619999999</v>
      </c>
      <c r="F472" s="24">
        <f>+F469+F453+F448+F437+F432+F425+F417+F408+F395+F384+F379+F375+F364+F360+F354+F347+F339+F325+F321+F309+F305+F299+F290+F283+F278+F273+F268+F264+F260+F249+F246+F240+F232+F194+F187+F177+F171+F167+F162+F153+F138+F125+F107+F101+F97+F90+F85+F80+F76+F68+F56+F51+F46+F42+F37+F32+F26+F22+F253+F456+F461+F412</f>
        <v>396863.17</v>
      </c>
      <c r="G472" s="24">
        <f>+G469+G453+G448+G437+G432+G425+G417+G408+G395+G384+G379+G375+G364+G360+G354+G347+G339+G325+G321+G309+G305+G299+G290+G283+G278+G273+G268+G264+G260+G249+G246+G240+G232+G194+G187+G177+G171+G167+G162+G153+G138+G125+G107+G101+G97+G90+G85+G80+G76+G68+G56+G51+G46+G42+G37+G32+G26+G22+G456+G461+G412+G253</f>
        <v>811413.13</v>
      </c>
      <c r="H472" s="24">
        <f>H469+H461+H456+H453+H437+H432+H425+H417+H412+H448+H408+H395+H384+H379+H375+H364+H360+H354+H347+H339+H325+H321+H309+H305+H290+H299+H278+H283+H273+H268+H260+H264+H253+H249+H246+H240+H232+H194+H187+H177+H171+H167+H162+H138+H153+H107+H125+H97+H101+H90+H85+H80+H76+H68+H51+H46+H56+H42+H37+H26+H32+H22</f>
        <v>417729.85</v>
      </c>
      <c r="I472" s="24">
        <f>+I469+I453+I448+I437+I432+I425+I417+I408+I395+I384+I379+I375+I364+I360+I354+I347+I339+I325+I321+I309+I305+I299+I290+I283+I278+I273+I268+I264+I260+I249+I246+I240+I232+I194+I187+I177+I171+I167+I162+I153+I138+I125+I107+I101+I97+I90+I85+I80+I76+I68+I56+I51+I46+I42+I37+I32+I26+I22+I253+I456+I461+I412</f>
        <v>474902.99</v>
      </c>
      <c r="J472" s="24">
        <f>+J469+J453+J448+J437+J432+J425+J417+J408+J395+J384+J379+J375+J364+J360+J354+J347+J339+J325+J321+J309+J305+J299+J290+J283+J278+J273+J268+J264+J260+J249+J246+J240+J232+J194+J187+J177+J171+J167+J162+J153+J138+J125+J107+J101+J97+J90+J85+J80+J76+J68+J56+J51+J46+J42+J37+J32+J26+J22+J253+J456+J461+J412</f>
        <v>2100909.4300000002</v>
      </c>
      <c r="K472" s="24">
        <f>+K469+K453+K448+K437+K432+K425+K417+K408+K395+K384+K379+K375+K364+K360+K354+K347+K339+K325+K321+K309+K305+K299+K290+K283+K278+K273+K268+K264+K260+K249+K246+K240+K232+K194+K187+K177+K171+K167+K162+K153+K138+K125+K107+K101+K97+K90+K85+K80+K76+K68+K56+K51+K46+K42+K37+K32+K26+K22+K253+K456+K461+K412</f>
        <v>11727079.279999999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/>
      <c r="JB472" s="6"/>
      <c r="JC472" s="6"/>
      <c r="JD472" s="6"/>
      <c r="JE472" s="6"/>
      <c r="JF472" s="6"/>
      <c r="JG472" s="6"/>
      <c r="JH472" s="6"/>
      <c r="JI472" s="6"/>
      <c r="JJ472" s="6"/>
      <c r="JK472" s="6"/>
      <c r="JL472" s="6"/>
      <c r="JM472" s="6"/>
      <c r="JN472" s="6"/>
      <c r="JO472" s="6"/>
      <c r="JP472" s="6"/>
      <c r="JQ472" s="6"/>
      <c r="JR472" s="6"/>
      <c r="JS472" s="6"/>
      <c r="JT472" s="6"/>
    </row>
    <row r="473" spans="1:280" s="3" customFormat="1" ht="15.75" x14ac:dyDescent="0.25">
      <c r="A473" s="8"/>
      <c r="B473" s="8"/>
      <c r="C473" s="42"/>
      <c r="D473" s="8"/>
      <c r="E473" s="9"/>
      <c r="F473" s="9"/>
      <c r="G473" s="9"/>
      <c r="H473" s="9"/>
      <c r="I473" s="9"/>
      <c r="J473" s="9"/>
      <c r="K473" s="9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  <c r="IV473" s="6"/>
      <c r="IW473" s="6"/>
      <c r="IX473" s="6"/>
      <c r="IY473" s="6"/>
      <c r="IZ473" s="6"/>
      <c r="JA473" s="6"/>
      <c r="JB473" s="6"/>
      <c r="JC473" s="6"/>
      <c r="JD473" s="6"/>
      <c r="JE473" s="6"/>
      <c r="JF473" s="6"/>
      <c r="JG473" s="6"/>
      <c r="JH473" s="6"/>
      <c r="JI473" s="6"/>
      <c r="JJ473" s="6"/>
      <c r="JK473" s="6"/>
      <c r="JL473" s="6"/>
      <c r="JM473" s="6"/>
      <c r="JN473" s="6"/>
      <c r="JO473" s="6"/>
      <c r="JP473" s="6"/>
      <c r="JQ473" s="6"/>
      <c r="JR473" s="6"/>
      <c r="JS473" s="6"/>
      <c r="JT473" s="6"/>
    </row>
    <row r="474" spans="1:280" ht="15.75" x14ac:dyDescent="0.25">
      <c r="A474" s="8"/>
      <c r="B474" s="8"/>
      <c r="C474" s="42"/>
      <c r="D474" s="8"/>
      <c r="E474" s="9"/>
      <c r="F474" s="9"/>
      <c r="G474" s="9"/>
      <c r="H474" s="9"/>
      <c r="I474" s="9"/>
      <c r="J474" s="9"/>
      <c r="K474" s="9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</row>
    <row r="475" spans="1:280" s="3" customFormat="1" ht="15.75" x14ac:dyDescent="0.25">
      <c r="A475" s="8"/>
      <c r="B475" s="8"/>
      <c r="C475" s="42"/>
      <c r="D475" s="8"/>
      <c r="E475" s="9"/>
      <c r="F475" s="9"/>
      <c r="G475" s="9"/>
      <c r="H475" s="9"/>
      <c r="I475" s="9"/>
      <c r="J475" s="9"/>
      <c r="K475" s="9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28"/>
      <c r="AN475" s="28"/>
      <c r="AO475" s="28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  <c r="IW475" s="6"/>
      <c r="IX475" s="6"/>
      <c r="IY475" s="6"/>
      <c r="IZ475" s="6"/>
      <c r="JA475" s="6"/>
      <c r="JB475" s="6"/>
      <c r="JC475" s="6"/>
      <c r="JD475" s="6"/>
      <c r="JE475" s="6"/>
      <c r="JF475" s="6"/>
      <c r="JG475" s="6"/>
      <c r="JH475" s="6"/>
      <c r="JI475" s="6"/>
      <c r="JJ475" s="6"/>
      <c r="JK475" s="6"/>
      <c r="JL475" s="6"/>
      <c r="JM475" s="6"/>
      <c r="JN475" s="6"/>
      <c r="JO475" s="6"/>
      <c r="JP475" s="6"/>
      <c r="JQ475" s="6"/>
      <c r="JR475" s="6"/>
      <c r="JS475" s="6"/>
      <c r="JT475" s="6"/>
    </row>
    <row r="476" spans="1:280" x14ac:dyDescent="0.25"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</row>
    <row r="477" spans="1:280" x14ac:dyDescent="0.25"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</row>
    <row r="478" spans="1:280" x14ac:dyDescent="0.25"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</row>
    <row r="479" spans="1:280" x14ac:dyDescent="0.25"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</row>
    <row r="480" spans="1:280" x14ac:dyDescent="0.25"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</row>
    <row r="481" spans="1:280" x14ac:dyDescent="0.25"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</row>
    <row r="482" spans="1:280" x14ac:dyDescent="0.25"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</row>
    <row r="483" spans="1:280" x14ac:dyDescent="0.25"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</row>
    <row r="484" spans="1:280" x14ac:dyDescent="0.25"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</row>
    <row r="485" spans="1:280" x14ac:dyDescent="0.25"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</row>
    <row r="486" spans="1:280" x14ac:dyDescent="0.25"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</row>
    <row r="487" spans="1:280" ht="24.95" customHeight="1" x14ac:dyDescent="0.25"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</row>
    <row r="488" spans="1:280" s="5" customFormat="1" x14ac:dyDescent="0.25">
      <c r="A488"/>
      <c r="B488"/>
      <c r="C488" s="32"/>
      <c r="D488"/>
      <c r="E488" s="1"/>
      <c r="F488" s="1"/>
      <c r="G488" s="1"/>
      <c r="H488" s="1"/>
      <c r="I488" s="1"/>
      <c r="J488" s="1"/>
      <c r="K488" s="1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</row>
    <row r="489" spans="1:280" s="5" customFormat="1" x14ac:dyDescent="0.25">
      <c r="A489"/>
      <c r="B489"/>
      <c r="C489" s="32"/>
      <c r="D489"/>
      <c r="E489" s="1"/>
      <c r="F489" s="1"/>
      <c r="G489" s="1"/>
      <c r="H489" s="1"/>
      <c r="I489" s="1"/>
      <c r="J489" s="1"/>
      <c r="K489" s="1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</row>
    <row r="490" spans="1:280" s="5" customFormat="1" x14ac:dyDescent="0.25">
      <c r="A490"/>
      <c r="B490"/>
      <c r="C490" s="32"/>
      <c r="D490"/>
      <c r="E490" s="1"/>
      <c r="F490" s="1"/>
      <c r="G490" s="1"/>
      <c r="H490" s="1"/>
      <c r="I490" s="1"/>
      <c r="J490" s="1"/>
      <c r="K490" s="1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</row>
    <row r="491" spans="1:280" x14ac:dyDescent="0.25"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V491"/>
    </row>
  </sheetData>
  <mergeCells count="44">
    <mergeCell ref="A10:K10"/>
    <mergeCell ref="A53:K53"/>
    <mergeCell ref="A34:K34"/>
    <mergeCell ref="A39:K39"/>
    <mergeCell ref="A99:K99"/>
    <mergeCell ref="A92:K92"/>
    <mergeCell ref="A28:K28"/>
    <mergeCell ref="A48:K48"/>
    <mergeCell ref="A82:K82"/>
    <mergeCell ref="A103:K103"/>
    <mergeCell ref="A280:K280"/>
    <mergeCell ref="A234:K234"/>
    <mergeCell ref="A87:K87"/>
    <mergeCell ref="A173:K173"/>
    <mergeCell ref="A179:K179"/>
    <mergeCell ref="A196:K196"/>
    <mergeCell ref="A164:K164"/>
    <mergeCell ref="A266:K266"/>
    <mergeCell ref="A262:K262"/>
    <mergeCell ref="A270:K270"/>
    <mergeCell ref="A189:K189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11:K311"/>
    <mergeCell ref="A285:K285"/>
    <mergeCell ref="A292:K292"/>
    <mergeCell ref="A242:K242"/>
    <mergeCell ref="A307:K307"/>
    <mergeCell ref="A255:K255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68" max="9" man="1"/>
    <brk id="27" max="9" man="1"/>
    <brk id="172" max="9" man="1"/>
    <brk id="216" max="9" man="1"/>
    <brk id="495" max="9" man="1"/>
  </rowBreaks>
  <colBreaks count="1" manualBreakCount="1">
    <brk id="11" max="1048575" man="1"/>
  </colBreaks>
  <ignoredErrors>
    <ignoredError sqref="J85 F1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2022-12-02T18:46:55Z</cp:lastPrinted>
  <dcterms:created xsi:type="dcterms:W3CDTF">2017-02-23T14:23:40Z</dcterms:created>
  <dcterms:modified xsi:type="dcterms:W3CDTF">2022-12-02T18:47:42Z</dcterms:modified>
</cp:coreProperties>
</file>